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95" yWindow="-120" windowWidth="18195" windowHeight="11895" tabRatio="918"/>
  </bookViews>
  <sheets>
    <sheet name="Intro" sheetId="4" r:id="rId1"/>
    <sheet name="Instructions" sheetId="5" r:id="rId2"/>
    <sheet name="BiomassStocks-Plots" sheetId="1" r:id="rId3"/>
    <sheet name="SoilStocks-Plots" sheetId="14" r:id="rId4"/>
    <sheet name="Unit Costs" sheetId="6" r:id="rId5"/>
    <sheet name="Cost w. establishment" sheetId="7" r:id="rId6"/>
    <sheet name="Cost wout. establishment" sheetId="8" r:id="rId7"/>
    <sheet name="PV cost over time" sheetId="9" r:id="rId8"/>
    <sheet name="student t value" sheetId="3" r:id="rId9"/>
  </sheets>
  <definedNames>
    <definedName name="_xlnm.Print_Area" localSheetId="2">'BiomassStocks-Plots'!$A$1:$O$76</definedName>
    <definedName name="_xlnm.Print_Area" localSheetId="7">'PV cost over time'!$A$1:$G$33</definedName>
    <definedName name="_xlnm.Print_Area" localSheetId="3">'SoilStocks-Plots'!$A$1:$O$76</definedName>
    <definedName name="_xlnm.Print_Area" localSheetId="4">'Unit Costs'!$A$1:$I$58</definedName>
  </definedNames>
  <calcPr calcId="145621"/>
</workbook>
</file>

<file path=xl/calcChain.xml><?xml version="1.0" encoding="utf-8"?>
<calcChain xmlns="http://schemas.openxmlformats.org/spreadsheetml/2006/main">
  <c r="R21" i="1" l="1"/>
  <c r="J32" i="14" l="1"/>
  <c r="G32" i="14"/>
  <c r="H32" i="14" s="1"/>
  <c r="I32" i="14" s="1"/>
  <c r="J32" i="1"/>
  <c r="H32" i="1"/>
  <c r="I32" i="1" s="1"/>
  <c r="G32" i="1"/>
  <c r="AB16" i="1"/>
  <c r="C12" i="1" l="1"/>
  <c r="C12" i="14"/>
  <c r="C44" i="14"/>
  <c r="C50" i="14" l="1"/>
  <c r="C47" i="14"/>
  <c r="C49" i="14" s="1"/>
  <c r="AA41" i="14"/>
  <c r="X41" i="14"/>
  <c r="AB41" i="14" s="1"/>
  <c r="N41" i="14"/>
  <c r="M41" i="14"/>
  <c r="W41" i="14" s="1"/>
  <c r="G41" i="14"/>
  <c r="W40" i="14"/>
  <c r="AA40" i="14" s="1"/>
  <c r="N40" i="14"/>
  <c r="X40" i="14" s="1"/>
  <c r="AB40" i="14" s="1"/>
  <c r="M40" i="14"/>
  <c r="G40" i="14"/>
  <c r="N39" i="14"/>
  <c r="X39" i="14" s="1"/>
  <c r="AB39" i="14" s="1"/>
  <c r="M39" i="14"/>
  <c r="W39" i="14" s="1"/>
  <c r="AA39" i="14" s="1"/>
  <c r="G39" i="14"/>
  <c r="W38" i="14"/>
  <c r="AA38" i="14" s="1"/>
  <c r="N38" i="14"/>
  <c r="X38" i="14" s="1"/>
  <c r="AB38" i="14" s="1"/>
  <c r="M38" i="14"/>
  <c r="H38" i="14"/>
  <c r="G38" i="14"/>
  <c r="AA37" i="14"/>
  <c r="N37" i="14"/>
  <c r="X37" i="14" s="1"/>
  <c r="AB37" i="14" s="1"/>
  <c r="M37" i="14"/>
  <c r="W37" i="14" s="1"/>
  <c r="G37" i="14"/>
  <c r="W36" i="14"/>
  <c r="AA36" i="14" s="1"/>
  <c r="N36" i="14"/>
  <c r="X36" i="14" s="1"/>
  <c r="AB36" i="14" s="1"/>
  <c r="M36" i="14"/>
  <c r="G36" i="14"/>
  <c r="H36" i="14" s="1"/>
  <c r="I36" i="14" s="1"/>
  <c r="AA35" i="14"/>
  <c r="X35" i="14"/>
  <c r="AB35" i="14" s="1"/>
  <c r="N35" i="14"/>
  <c r="M35" i="14"/>
  <c r="W35" i="14" s="1"/>
  <c r="G35" i="14"/>
  <c r="W34" i="14"/>
  <c r="AA34" i="14" s="1"/>
  <c r="N34" i="14"/>
  <c r="X34" i="14" s="1"/>
  <c r="AB34" i="14" s="1"/>
  <c r="M34" i="14"/>
  <c r="H34" i="14"/>
  <c r="I34" i="14" s="1"/>
  <c r="G34" i="14"/>
  <c r="AA33" i="14"/>
  <c r="N33" i="14"/>
  <c r="X33" i="14" s="1"/>
  <c r="AB33" i="14" s="1"/>
  <c r="M33" i="14"/>
  <c r="W33" i="14" s="1"/>
  <c r="G33" i="14"/>
  <c r="W32" i="14"/>
  <c r="AA32" i="14" s="1"/>
  <c r="N32" i="14"/>
  <c r="X32" i="14" s="1"/>
  <c r="AB32" i="14" s="1"/>
  <c r="M32" i="14"/>
  <c r="AA31" i="14"/>
  <c r="X31" i="14"/>
  <c r="AB31" i="14" s="1"/>
  <c r="N31" i="14"/>
  <c r="M31" i="14"/>
  <c r="W31" i="14" s="1"/>
  <c r="G31" i="14"/>
  <c r="W30" i="14"/>
  <c r="AA30" i="14" s="1"/>
  <c r="N30" i="14"/>
  <c r="X30" i="14" s="1"/>
  <c r="AB30" i="14" s="1"/>
  <c r="M30" i="14"/>
  <c r="H30" i="14"/>
  <c r="I30" i="14" s="1"/>
  <c r="G30" i="14"/>
  <c r="AA29" i="14"/>
  <c r="X29" i="14"/>
  <c r="AB29" i="14" s="1"/>
  <c r="N29" i="14"/>
  <c r="M29" i="14"/>
  <c r="W29" i="14" s="1"/>
  <c r="G29" i="14"/>
  <c r="W28" i="14"/>
  <c r="AA28" i="14" s="1"/>
  <c r="N28" i="14"/>
  <c r="X28" i="14" s="1"/>
  <c r="AB28" i="14" s="1"/>
  <c r="M28" i="14"/>
  <c r="H28" i="14"/>
  <c r="I28" i="14" s="1"/>
  <c r="G28" i="14"/>
  <c r="AA27" i="14"/>
  <c r="N27" i="14"/>
  <c r="X27" i="14" s="1"/>
  <c r="AB27" i="14" s="1"/>
  <c r="M27" i="14"/>
  <c r="W27" i="14" s="1"/>
  <c r="G27" i="14"/>
  <c r="W26" i="14"/>
  <c r="AA26" i="14" s="1"/>
  <c r="N26" i="14"/>
  <c r="X26" i="14" s="1"/>
  <c r="AB26" i="14" s="1"/>
  <c r="M26" i="14"/>
  <c r="G26" i="14"/>
  <c r="H26" i="14" s="1"/>
  <c r="I26" i="14" s="1"/>
  <c r="AA25" i="14"/>
  <c r="X25" i="14"/>
  <c r="AB25" i="14" s="1"/>
  <c r="N25" i="14"/>
  <c r="M25" i="14"/>
  <c r="W25" i="14" s="1"/>
  <c r="G25" i="14"/>
  <c r="W24" i="14"/>
  <c r="AA24" i="14" s="1"/>
  <c r="N24" i="14"/>
  <c r="X24" i="14" s="1"/>
  <c r="AB24" i="14" s="1"/>
  <c r="M24" i="14"/>
  <c r="H24" i="14"/>
  <c r="I24" i="14" s="1"/>
  <c r="G24" i="14"/>
  <c r="AA23" i="14"/>
  <c r="N23" i="14"/>
  <c r="X23" i="14" s="1"/>
  <c r="AB23" i="14" s="1"/>
  <c r="M23" i="14"/>
  <c r="W23" i="14" s="1"/>
  <c r="G23" i="14"/>
  <c r="W22" i="14"/>
  <c r="AA22" i="14" s="1"/>
  <c r="N22" i="14"/>
  <c r="M22" i="14"/>
  <c r="H22" i="14"/>
  <c r="I22" i="14" s="1"/>
  <c r="G22" i="14"/>
  <c r="W21" i="14"/>
  <c r="AA21" i="14" s="1"/>
  <c r="X20" i="14"/>
  <c r="W20" i="14"/>
  <c r="X19" i="14"/>
  <c r="W19" i="14"/>
  <c r="AA15" i="14"/>
  <c r="B15" i="14"/>
  <c r="AB14" i="14"/>
  <c r="AA14" i="14"/>
  <c r="B14" i="14"/>
  <c r="AA13" i="14"/>
  <c r="B13" i="14"/>
  <c r="AA14" i="1"/>
  <c r="AA15" i="1"/>
  <c r="J22" i="14" l="1"/>
  <c r="H23" i="14"/>
  <c r="H40" i="14"/>
  <c r="J24" i="14"/>
  <c r="H25" i="14"/>
  <c r="J26" i="14"/>
  <c r="H27" i="14"/>
  <c r="J28" i="14"/>
  <c r="H29" i="14"/>
  <c r="J30" i="14"/>
  <c r="H31" i="14"/>
  <c r="H33" i="14"/>
  <c r="J34" i="14"/>
  <c r="H35" i="14"/>
  <c r="J36" i="14"/>
  <c r="H37" i="14"/>
  <c r="I38" i="14"/>
  <c r="J38" i="14"/>
  <c r="H39" i="14"/>
  <c r="C46" i="14"/>
  <c r="X22" i="14"/>
  <c r="AB22" i="14" s="1"/>
  <c r="X21" i="14"/>
  <c r="H41" i="14"/>
  <c r="C48" i="14"/>
  <c r="AA13" i="1"/>
  <c r="J35" i="14" l="1"/>
  <c r="I35" i="14"/>
  <c r="J31" i="14"/>
  <c r="I31" i="14"/>
  <c r="J27" i="14"/>
  <c r="I27" i="14"/>
  <c r="I40" i="14"/>
  <c r="J40" i="14"/>
  <c r="J23" i="14"/>
  <c r="I23" i="14"/>
  <c r="J41" i="14"/>
  <c r="I41" i="14"/>
  <c r="J39" i="14"/>
  <c r="I39" i="14"/>
  <c r="J37" i="14"/>
  <c r="I37" i="14"/>
  <c r="J33" i="14"/>
  <c r="I33" i="14"/>
  <c r="J29" i="14"/>
  <c r="I29" i="14"/>
  <c r="J25" i="14"/>
  <c r="I25" i="14"/>
  <c r="O21" i="14" l="1"/>
  <c r="O22" i="14" s="1"/>
  <c r="O38" i="14"/>
  <c r="O34" i="14"/>
  <c r="O30" i="14"/>
  <c r="O26" i="14"/>
  <c r="O40" i="14"/>
  <c r="O36" i="14"/>
  <c r="O32" i="14"/>
  <c r="O24" i="14"/>
  <c r="O39" i="14"/>
  <c r="O41" i="14"/>
  <c r="O37" i="14"/>
  <c r="O35" i="14"/>
  <c r="O33" i="14"/>
  <c r="O31" i="14"/>
  <c r="O27" i="14"/>
  <c r="O23" i="14"/>
  <c r="U21" i="14"/>
  <c r="I18" i="7"/>
  <c r="H18" i="7"/>
  <c r="G18" i="7"/>
  <c r="I16" i="7"/>
  <c r="H16" i="7"/>
  <c r="G16" i="7"/>
  <c r="I14" i="7"/>
  <c r="H14" i="7"/>
  <c r="G14" i="7"/>
  <c r="I10" i="7"/>
  <c r="H10" i="7"/>
  <c r="G10" i="7"/>
  <c r="I8" i="7"/>
  <c r="H8" i="7"/>
  <c r="G8" i="7"/>
  <c r="I6" i="7"/>
  <c r="H6" i="7"/>
  <c r="G6" i="7"/>
  <c r="I18" i="8"/>
  <c r="H18" i="8"/>
  <c r="G18" i="8"/>
  <c r="I16" i="8"/>
  <c r="H16" i="8"/>
  <c r="G16" i="8"/>
  <c r="I14" i="8"/>
  <c r="H14" i="8"/>
  <c r="G14" i="8"/>
  <c r="I10" i="8"/>
  <c r="H10" i="8"/>
  <c r="G10" i="8"/>
  <c r="I8" i="8"/>
  <c r="H8" i="8"/>
  <c r="G8" i="8"/>
  <c r="I6" i="8"/>
  <c r="H6" i="8"/>
  <c r="G6" i="8"/>
  <c r="C45" i="14" l="1"/>
  <c r="P21" i="14" s="1"/>
  <c r="S21" i="14" s="1"/>
  <c r="U26" i="14" s="1"/>
  <c r="O25" i="14"/>
  <c r="O29" i="14"/>
  <c r="O28" i="14"/>
  <c r="S39" i="14"/>
  <c r="U38" i="14"/>
  <c r="S35" i="14"/>
  <c r="U34" i="14"/>
  <c r="S31" i="14"/>
  <c r="U30" i="14"/>
  <c r="S27" i="14"/>
  <c r="S23" i="14"/>
  <c r="S41" i="14"/>
  <c r="U40" i="14"/>
  <c r="S37" i="14"/>
  <c r="U36" i="14"/>
  <c r="S33" i="14"/>
  <c r="U32" i="14"/>
  <c r="S29" i="14"/>
  <c r="S25" i="14"/>
  <c r="S40" i="14"/>
  <c r="U39" i="14"/>
  <c r="S38" i="14"/>
  <c r="U37" i="14"/>
  <c r="U35" i="14"/>
  <c r="U33" i="14"/>
  <c r="U31" i="14"/>
  <c r="U27" i="14"/>
  <c r="U23" i="14"/>
  <c r="U41" i="14"/>
  <c r="S36" i="14"/>
  <c r="S34" i="14"/>
  <c r="S32" i="14"/>
  <c r="S30" i="14"/>
  <c r="S28" i="14"/>
  <c r="S24" i="14"/>
  <c r="P41" i="14"/>
  <c r="Q41" i="14" s="1"/>
  <c r="P37" i="14"/>
  <c r="Q37" i="14" s="1"/>
  <c r="P33" i="14"/>
  <c r="Q33" i="14" s="1"/>
  <c r="P25" i="14"/>
  <c r="Q25" i="14" s="1"/>
  <c r="P39" i="14"/>
  <c r="Q39" i="14" s="1"/>
  <c r="P35" i="14"/>
  <c r="P31" i="14"/>
  <c r="Q31" i="14" s="1"/>
  <c r="P27" i="14"/>
  <c r="Q27" i="14" s="1"/>
  <c r="P38" i="14"/>
  <c r="Q38" i="14" s="1"/>
  <c r="Q35" i="14"/>
  <c r="P36" i="14"/>
  <c r="Q36" i="14" s="1"/>
  <c r="P26" i="14"/>
  <c r="Q26" i="14" s="1"/>
  <c r="P40" i="14"/>
  <c r="Q40" i="14" s="1"/>
  <c r="P34" i="14"/>
  <c r="Q34" i="14" s="1"/>
  <c r="P32" i="14"/>
  <c r="Q32" i="14" s="1"/>
  <c r="P30" i="14"/>
  <c r="Q30" i="14" s="1"/>
  <c r="P24" i="14"/>
  <c r="Q24" i="14" s="1"/>
  <c r="B9" i="6"/>
  <c r="B15" i="6"/>
  <c r="B19" i="6"/>
  <c r="B22" i="6"/>
  <c r="B31" i="6"/>
  <c r="B35" i="6"/>
  <c r="B41" i="6"/>
  <c r="B44" i="6"/>
  <c r="P22" i="14" l="1"/>
  <c r="Q22" i="14" s="1"/>
  <c r="P28" i="14"/>
  <c r="Q28" i="14" s="1"/>
  <c r="P23" i="14"/>
  <c r="Q23" i="14" s="1"/>
  <c r="P29" i="14"/>
  <c r="Q29" i="14" s="1"/>
  <c r="S22" i="14"/>
  <c r="S26" i="14"/>
  <c r="U25" i="14"/>
  <c r="U29" i="14"/>
  <c r="U24" i="14"/>
  <c r="U28" i="14"/>
  <c r="U22" i="14"/>
  <c r="R21" i="14"/>
  <c r="B45" i="6"/>
  <c r="B23" i="6"/>
  <c r="Q21" i="14" l="1"/>
  <c r="Y34" i="14"/>
  <c r="AD34" i="14" s="1"/>
  <c r="Y40" i="14"/>
  <c r="AD40" i="14" s="1"/>
  <c r="Y38" i="14"/>
  <c r="AD38" i="14" s="1"/>
  <c r="Y36" i="14"/>
  <c r="AD36" i="14" s="1"/>
  <c r="Y33" i="14"/>
  <c r="AD33" i="14" s="1"/>
  <c r="Y31" i="14"/>
  <c r="AD31" i="14" s="1"/>
  <c r="Y29" i="14"/>
  <c r="AD29" i="14" s="1"/>
  <c r="Y27" i="14"/>
  <c r="AD27" i="14" s="1"/>
  <c r="Y25" i="14"/>
  <c r="AD25" i="14" s="1"/>
  <c r="Y23" i="14"/>
  <c r="AD23" i="14" s="1"/>
  <c r="Y21" i="14"/>
  <c r="AD21" i="14" s="1"/>
  <c r="F15" i="6" s="1"/>
  <c r="Y19" i="14"/>
  <c r="Y41" i="14"/>
  <c r="AD41" i="14" s="1"/>
  <c r="Y39" i="14"/>
  <c r="AD39" i="14" s="1"/>
  <c r="Y37" i="14"/>
  <c r="AD37" i="14" s="1"/>
  <c r="Y35" i="14"/>
  <c r="AD35" i="14" s="1"/>
  <c r="Y32" i="14"/>
  <c r="AD32" i="14" s="1"/>
  <c r="Y30" i="14"/>
  <c r="AD30" i="14" s="1"/>
  <c r="Y28" i="14"/>
  <c r="AD28" i="14" s="1"/>
  <c r="Y26" i="14"/>
  <c r="AD26" i="14" s="1"/>
  <c r="Y24" i="14"/>
  <c r="AD24" i="14" s="1"/>
  <c r="Y22" i="14"/>
  <c r="Y20" i="14"/>
  <c r="AD22" i="14"/>
  <c r="B13" i="1"/>
  <c r="B15" i="1"/>
  <c r="B14" i="1"/>
  <c r="F13" i="6"/>
  <c r="B18" i="9" l="1"/>
  <c r="B17" i="9"/>
  <c r="B16" i="9"/>
  <c r="B15" i="9"/>
  <c r="B14" i="9"/>
  <c r="B13" i="9"/>
  <c r="B12" i="9"/>
  <c r="B11" i="9"/>
  <c r="B10" i="9"/>
  <c r="B6" i="9"/>
  <c r="D5" i="9"/>
  <c r="B4" i="9"/>
  <c r="D3" i="9"/>
  <c r="D46" i="6"/>
  <c r="D45" i="6"/>
  <c r="D42" i="6"/>
  <c r="D41" i="6"/>
  <c r="D40" i="6"/>
  <c r="D39" i="6"/>
  <c r="D38" i="6"/>
  <c r="D37" i="6"/>
  <c r="H36" i="6"/>
  <c r="B26" i="8"/>
  <c r="D34" i="6"/>
  <c r="D33" i="6"/>
  <c r="B26" i="7"/>
  <c r="D30" i="6"/>
  <c r="D29" i="6"/>
  <c r="D28" i="6"/>
  <c r="D27" i="6"/>
  <c r="D26" i="6"/>
  <c r="D25" i="6"/>
  <c r="H23" i="6"/>
  <c r="H22" i="6"/>
  <c r="H21" i="6"/>
  <c r="D21" i="6"/>
  <c r="D20" i="6"/>
  <c r="D18" i="6"/>
  <c r="D17" i="6"/>
  <c r="D14" i="6"/>
  <c r="H13" i="6"/>
  <c r="G13" i="6"/>
  <c r="D13" i="6"/>
  <c r="J9" i="6"/>
  <c r="B35" i="8"/>
  <c r="J8" i="6"/>
  <c r="D8" i="6"/>
  <c r="J7" i="6"/>
  <c r="D7" i="6"/>
  <c r="J6" i="6"/>
  <c r="D4" i="6"/>
  <c r="B28" i="8" l="1"/>
  <c r="B28" i="7"/>
  <c r="B35" i="7"/>
  <c r="G22" i="1"/>
  <c r="W21" i="1"/>
  <c r="AA21" i="1" s="1"/>
  <c r="X19" i="1"/>
  <c r="W19" i="1"/>
  <c r="W20" i="1"/>
  <c r="X20" i="1"/>
  <c r="C47" i="1" l="1"/>
  <c r="C44" i="1"/>
  <c r="N22" i="1"/>
  <c r="C48" i="1" l="1"/>
  <c r="X21" i="1"/>
  <c r="X22" i="1"/>
  <c r="AB22" i="1" s="1"/>
  <c r="C49" i="1"/>
  <c r="C50" i="1"/>
  <c r="N41" i="1" l="1"/>
  <c r="X41" i="1" s="1"/>
  <c r="AB41" i="1" s="1"/>
  <c r="M41" i="1"/>
  <c r="W41" i="1" s="1"/>
  <c r="AA41" i="1" s="1"/>
  <c r="N40" i="1"/>
  <c r="X40" i="1" s="1"/>
  <c r="AB40" i="1" s="1"/>
  <c r="M40" i="1"/>
  <c r="W40" i="1" s="1"/>
  <c r="AA40" i="1" s="1"/>
  <c r="N39" i="1"/>
  <c r="X39" i="1" s="1"/>
  <c r="AB39" i="1" s="1"/>
  <c r="M39" i="1"/>
  <c r="W39" i="1" s="1"/>
  <c r="AA39" i="1" s="1"/>
  <c r="N38" i="1"/>
  <c r="X38" i="1" s="1"/>
  <c r="AB38" i="1" s="1"/>
  <c r="M38" i="1"/>
  <c r="W38" i="1" s="1"/>
  <c r="AA38" i="1" s="1"/>
  <c r="N37" i="1"/>
  <c r="X37" i="1" s="1"/>
  <c r="AB37" i="1" s="1"/>
  <c r="M37" i="1"/>
  <c r="W37" i="1" s="1"/>
  <c r="AA37" i="1" s="1"/>
  <c r="N36" i="1"/>
  <c r="X36" i="1" s="1"/>
  <c r="AB36" i="1" s="1"/>
  <c r="M36" i="1"/>
  <c r="W36" i="1" s="1"/>
  <c r="AA36" i="1" s="1"/>
  <c r="N35" i="1"/>
  <c r="X35" i="1" s="1"/>
  <c r="AB35" i="1" s="1"/>
  <c r="M35" i="1"/>
  <c r="W35" i="1" s="1"/>
  <c r="AA35" i="1" s="1"/>
  <c r="N34" i="1"/>
  <c r="X34" i="1" s="1"/>
  <c r="AB34" i="1" s="1"/>
  <c r="M34" i="1"/>
  <c r="W34" i="1" s="1"/>
  <c r="AA34" i="1" s="1"/>
  <c r="N33" i="1"/>
  <c r="X33" i="1" s="1"/>
  <c r="AB33" i="1" s="1"/>
  <c r="M33" i="1"/>
  <c r="W33" i="1" s="1"/>
  <c r="AA33" i="1" s="1"/>
  <c r="N32" i="1"/>
  <c r="X32" i="1" s="1"/>
  <c r="AB32" i="1" s="1"/>
  <c r="M32" i="1"/>
  <c r="W32" i="1" s="1"/>
  <c r="AA32" i="1" s="1"/>
  <c r="G41" i="1"/>
  <c r="G40" i="1"/>
  <c r="G39" i="1"/>
  <c r="G38" i="1"/>
  <c r="G37" i="1"/>
  <c r="G36" i="1"/>
  <c r="G35" i="1"/>
  <c r="G34" i="1"/>
  <c r="G33" i="1"/>
  <c r="H22" i="1"/>
  <c r="I22" i="1" s="1"/>
  <c r="G23" i="1"/>
  <c r="G24" i="1"/>
  <c r="G25" i="1"/>
  <c r="G26" i="1"/>
  <c r="G27" i="1"/>
  <c r="G28" i="1"/>
  <c r="G29" i="1"/>
  <c r="G30" i="1"/>
  <c r="G31" i="1"/>
  <c r="M22" i="1"/>
  <c r="W22" i="1" s="1"/>
  <c r="AA22" i="1" s="1"/>
  <c r="M23" i="1"/>
  <c r="W23" i="1" s="1"/>
  <c r="AA23" i="1" s="1"/>
  <c r="N23" i="1"/>
  <c r="X23" i="1" s="1"/>
  <c r="AB23" i="1" s="1"/>
  <c r="M24" i="1"/>
  <c r="W24" i="1" s="1"/>
  <c r="AA24" i="1" s="1"/>
  <c r="N24" i="1"/>
  <c r="X24" i="1" s="1"/>
  <c r="AB24" i="1" s="1"/>
  <c r="M25" i="1"/>
  <c r="W25" i="1" s="1"/>
  <c r="AA25" i="1" s="1"/>
  <c r="N25" i="1"/>
  <c r="X25" i="1" s="1"/>
  <c r="AB25" i="1" s="1"/>
  <c r="M26" i="1"/>
  <c r="W26" i="1" s="1"/>
  <c r="AA26" i="1" s="1"/>
  <c r="N26" i="1"/>
  <c r="X26" i="1" s="1"/>
  <c r="AB26" i="1" s="1"/>
  <c r="M27" i="1"/>
  <c r="W27" i="1" s="1"/>
  <c r="AA27" i="1" s="1"/>
  <c r="N27" i="1"/>
  <c r="X27" i="1" s="1"/>
  <c r="AB27" i="1" s="1"/>
  <c r="M28" i="1"/>
  <c r="W28" i="1" s="1"/>
  <c r="AA28" i="1" s="1"/>
  <c r="N28" i="1"/>
  <c r="X28" i="1" s="1"/>
  <c r="AB28" i="1" s="1"/>
  <c r="M29" i="1"/>
  <c r="W29" i="1" s="1"/>
  <c r="AA29" i="1" s="1"/>
  <c r="N29" i="1"/>
  <c r="X29" i="1" s="1"/>
  <c r="AB29" i="1" s="1"/>
  <c r="M30" i="1"/>
  <c r="W30" i="1" s="1"/>
  <c r="AA30" i="1" s="1"/>
  <c r="N30" i="1"/>
  <c r="X30" i="1" s="1"/>
  <c r="AB30" i="1" s="1"/>
  <c r="M31" i="1"/>
  <c r="W31" i="1" s="1"/>
  <c r="AA31" i="1" s="1"/>
  <c r="N31" i="1"/>
  <c r="X31" i="1" s="1"/>
  <c r="AB31" i="1" s="1"/>
  <c r="C46" i="1" l="1"/>
  <c r="J22" i="1"/>
  <c r="H33" i="1"/>
  <c r="J33" i="1" s="1"/>
  <c r="H35" i="1"/>
  <c r="J35" i="1" s="1"/>
  <c r="H37" i="1"/>
  <c r="J37" i="1" s="1"/>
  <c r="H39" i="1"/>
  <c r="J39" i="1" s="1"/>
  <c r="H34" i="1"/>
  <c r="J34" i="1" s="1"/>
  <c r="H36" i="1"/>
  <c r="J36" i="1" s="1"/>
  <c r="H38" i="1"/>
  <c r="J38" i="1" s="1"/>
  <c r="H40" i="1"/>
  <c r="J40" i="1" s="1"/>
  <c r="H41" i="1"/>
  <c r="J41" i="1" s="1"/>
  <c r="H31" i="1"/>
  <c r="J31" i="1" s="1"/>
  <c r="H30" i="1"/>
  <c r="J30" i="1" s="1"/>
  <c r="H28" i="1"/>
  <c r="I28" i="1" s="1"/>
  <c r="H26" i="1"/>
  <c r="J26" i="1" s="1"/>
  <c r="H24" i="1"/>
  <c r="I24" i="1" s="1"/>
  <c r="H29" i="1"/>
  <c r="I29" i="1" s="1"/>
  <c r="H27" i="1"/>
  <c r="I27" i="1" s="1"/>
  <c r="H25" i="1"/>
  <c r="J25" i="1" s="1"/>
  <c r="H23" i="1"/>
  <c r="I23" i="1" s="1"/>
  <c r="I26" i="1" l="1"/>
  <c r="I33" i="1"/>
  <c r="I37" i="1"/>
  <c r="I38" i="1"/>
  <c r="I34" i="1"/>
  <c r="J24" i="1"/>
  <c r="I31" i="1"/>
  <c r="I40" i="1"/>
  <c r="I30" i="1"/>
  <c r="I36" i="1"/>
  <c r="I39" i="1"/>
  <c r="I35" i="1"/>
  <c r="J23" i="1"/>
  <c r="J28" i="1"/>
  <c r="J29" i="1"/>
  <c r="J27" i="1"/>
  <c r="I41" i="1"/>
  <c r="I25" i="1"/>
  <c r="U21" i="1" l="1"/>
  <c r="O21" i="1"/>
  <c r="O41" i="1" l="1"/>
  <c r="O40" i="1"/>
  <c r="O22" i="1"/>
  <c r="O38" i="1"/>
  <c r="O36" i="1"/>
  <c r="O34" i="1"/>
  <c r="O32" i="1"/>
  <c r="O30" i="1"/>
  <c r="O28" i="1"/>
  <c r="O26" i="1"/>
  <c r="O24" i="1"/>
  <c r="O39" i="1"/>
  <c r="O37" i="1"/>
  <c r="O35" i="1"/>
  <c r="O33" i="1"/>
  <c r="O31" i="1"/>
  <c r="O29" i="1"/>
  <c r="O27" i="1"/>
  <c r="O25" i="1"/>
  <c r="O23" i="1"/>
  <c r="C45" i="1"/>
  <c r="P21" i="1" s="1"/>
  <c r="S21" i="1" s="1"/>
  <c r="U23" i="1" l="1"/>
  <c r="U25" i="1"/>
  <c r="U27" i="1"/>
  <c r="U29" i="1"/>
  <c r="U31" i="1"/>
  <c r="U33" i="1"/>
  <c r="U35" i="1"/>
  <c r="U37" i="1"/>
  <c r="U39" i="1"/>
  <c r="U22" i="1"/>
  <c r="S23" i="1"/>
  <c r="S25" i="1"/>
  <c r="S27" i="1"/>
  <c r="S29" i="1"/>
  <c r="S31" i="1"/>
  <c r="S33" i="1"/>
  <c r="S35" i="1"/>
  <c r="S37" i="1"/>
  <c r="S39" i="1"/>
  <c r="S41" i="1"/>
  <c r="S36" i="1"/>
  <c r="S40" i="1"/>
  <c r="U41" i="1"/>
  <c r="U24" i="1"/>
  <c r="U26" i="1"/>
  <c r="U28" i="1"/>
  <c r="U30" i="1"/>
  <c r="U32" i="1"/>
  <c r="U34" i="1"/>
  <c r="U36" i="1"/>
  <c r="U38" i="1"/>
  <c r="U40" i="1"/>
  <c r="S24" i="1"/>
  <c r="S26" i="1"/>
  <c r="S28" i="1"/>
  <c r="S30" i="1"/>
  <c r="S32" i="1"/>
  <c r="S34" i="1"/>
  <c r="S38" i="1"/>
  <c r="S22" i="1"/>
  <c r="P41" i="1"/>
  <c r="Q41" i="1" s="1"/>
  <c r="P40" i="1"/>
  <c r="Q40" i="1" s="1"/>
  <c r="P23" i="1"/>
  <c r="Q23" i="1" s="1"/>
  <c r="P25" i="1"/>
  <c r="Q25" i="1" s="1"/>
  <c r="P27" i="1"/>
  <c r="Q27" i="1" s="1"/>
  <c r="P29" i="1"/>
  <c r="Q29" i="1" s="1"/>
  <c r="P31" i="1"/>
  <c r="Q31" i="1" s="1"/>
  <c r="P33" i="1"/>
  <c r="Q33" i="1" s="1"/>
  <c r="P35" i="1"/>
  <c r="Q35" i="1" s="1"/>
  <c r="P37" i="1"/>
  <c r="Q37" i="1" s="1"/>
  <c r="P39" i="1"/>
  <c r="Q39" i="1" s="1"/>
  <c r="P24" i="1"/>
  <c r="Q24" i="1" s="1"/>
  <c r="P26" i="1"/>
  <c r="Q26" i="1" s="1"/>
  <c r="P28" i="1"/>
  <c r="Q28" i="1" s="1"/>
  <c r="P30" i="1"/>
  <c r="Q30" i="1" s="1"/>
  <c r="P32" i="1"/>
  <c r="Q32" i="1" s="1"/>
  <c r="P34" i="1"/>
  <c r="Q34" i="1" s="1"/>
  <c r="P36" i="1"/>
  <c r="Q36" i="1" s="1"/>
  <c r="P38" i="1"/>
  <c r="Q38" i="1" s="1"/>
  <c r="P22" i="1"/>
  <c r="Q22" i="1" s="1"/>
  <c r="Q21" i="1" l="1"/>
  <c r="Y19" i="1" l="1"/>
  <c r="Y41" i="1"/>
  <c r="AD41" i="1" s="1"/>
  <c r="Y39" i="1"/>
  <c r="AD39" i="1" s="1"/>
  <c r="Y37" i="1"/>
  <c r="AD37" i="1" s="1"/>
  <c r="Y35" i="1"/>
  <c r="AD35" i="1" s="1"/>
  <c r="Y33" i="1"/>
  <c r="AD33" i="1" s="1"/>
  <c r="Y29" i="1"/>
  <c r="AD29" i="1" s="1"/>
  <c r="Y25" i="1"/>
  <c r="AD25" i="1" s="1"/>
  <c r="Y21" i="1"/>
  <c r="AD21" i="1" s="1"/>
  <c r="F12" i="6" s="1"/>
  <c r="Y20" i="1"/>
  <c r="Y40" i="1"/>
  <c r="AD40" i="1" s="1"/>
  <c r="Y38" i="1"/>
  <c r="AD38" i="1" s="1"/>
  <c r="Y36" i="1"/>
  <c r="AD36" i="1" s="1"/>
  <c r="Y34" i="1"/>
  <c r="AD34" i="1" s="1"/>
  <c r="Y32" i="1"/>
  <c r="AD32" i="1" s="1"/>
  <c r="Y30" i="1"/>
  <c r="AD30" i="1" s="1"/>
  <c r="Y28" i="1"/>
  <c r="AD28" i="1" s="1"/>
  <c r="Y26" i="1"/>
  <c r="AD26" i="1" s="1"/>
  <c r="Y24" i="1"/>
  <c r="AD24" i="1" s="1"/>
  <c r="Y22" i="1"/>
  <c r="AD22" i="1" s="1"/>
  <c r="Y31" i="1"/>
  <c r="AD31" i="1" s="1"/>
  <c r="Y27" i="1"/>
  <c r="AD27" i="1" s="1"/>
  <c r="Y23" i="1"/>
  <c r="AD23" i="1" s="1"/>
  <c r="G17" i="6" l="1"/>
  <c r="F14" i="6"/>
  <c r="H17" i="6"/>
  <c r="F17" i="6"/>
  <c r="H14" i="6"/>
  <c r="G14" i="6"/>
  <c r="H16" i="6"/>
  <c r="H18" i="6" l="1"/>
  <c r="H28" i="6" s="1"/>
  <c r="F16" i="6"/>
  <c r="F18" i="6" s="1"/>
  <c r="G16" i="6"/>
  <c r="G18" i="6" s="1"/>
  <c r="H33" i="6" l="1"/>
  <c r="D8" i="8" s="1"/>
  <c r="H29" i="6"/>
  <c r="H42" i="6" s="1"/>
  <c r="H32" i="6"/>
  <c r="D7" i="8" s="1"/>
  <c r="H27" i="6"/>
  <c r="H40" i="6" s="1"/>
  <c r="H31" i="6"/>
  <c r="D31" i="8" s="1"/>
  <c r="G33" i="6"/>
  <c r="G28" i="6"/>
  <c r="G29" i="6"/>
  <c r="G32" i="6"/>
  <c r="G31" i="6"/>
  <c r="G27" i="6"/>
  <c r="F33" i="6"/>
  <c r="F28" i="6"/>
  <c r="F27" i="6"/>
  <c r="F29" i="6"/>
  <c r="F32" i="6"/>
  <c r="F31" i="6"/>
  <c r="D32" i="7"/>
  <c r="H41" i="6"/>
  <c r="D23" i="7"/>
  <c r="D7" i="7"/>
  <c r="D33" i="8" l="1"/>
  <c r="D33" i="7"/>
  <c r="D32" i="8"/>
  <c r="D24" i="8"/>
  <c r="D22" i="8"/>
  <c r="D23" i="8"/>
  <c r="D6" i="8"/>
  <c r="H45" i="6"/>
  <c r="D17" i="8" s="1"/>
  <c r="H46" i="6"/>
  <c r="D14" i="8" s="1"/>
  <c r="D22" i="7"/>
  <c r="D6" i="7"/>
  <c r="D8" i="7"/>
  <c r="D31" i="7"/>
  <c r="D24" i="7"/>
  <c r="H44" i="6"/>
  <c r="D12" i="8" s="1"/>
  <c r="D17" i="7"/>
  <c r="D13" i="7"/>
  <c r="D12" i="7"/>
  <c r="D16" i="7"/>
  <c r="B22" i="8"/>
  <c r="F44" i="6"/>
  <c r="B6" i="8"/>
  <c r="B31" i="8"/>
  <c r="B33" i="7"/>
  <c r="B24" i="7"/>
  <c r="F42" i="6"/>
  <c r="B8" i="7"/>
  <c r="B23" i="7"/>
  <c r="F41" i="6"/>
  <c r="B32" i="7"/>
  <c r="B7" i="7"/>
  <c r="D13" i="8"/>
  <c r="D18" i="8"/>
  <c r="D14" i="7"/>
  <c r="D18" i="7"/>
  <c r="C22" i="7"/>
  <c r="C6" i="7"/>
  <c r="C31" i="7"/>
  <c r="G40" i="6"/>
  <c r="C23" i="8"/>
  <c r="C7" i="8"/>
  <c r="G45" i="6"/>
  <c r="C32" i="8"/>
  <c r="C32" i="7"/>
  <c r="G41" i="6"/>
  <c r="C23" i="7"/>
  <c r="C7" i="7"/>
  <c r="B23" i="8"/>
  <c r="B7" i="8"/>
  <c r="B32" i="8"/>
  <c r="F45" i="6"/>
  <c r="B31" i="7"/>
  <c r="B22" i="7"/>
  <c r="F40" i="6"/>
  <c r="B6" i="7"/>
  <c r="B33" i="8"/>
  <c r="F46" i="6"/>
  <c r="B24" i="8"/>
  <c r="B8" i="8"/>
  <c r="C22" i="8"/>
  <c r="C6" i="8"/>
  <c r="G44" i="6"/>
  <c r="C31" i="8"/>
  <c r="C33" i="7"/>
  <c r="G42" i="6"/>
  <c r="C24" i="7"/>
  <c r="C8" i="7"/>
  <c r="C33" i="8"/>
  <c r="C8" i="8"/>
  <c r="G46" i="6"/>
  <c r="C24" i="8"/>
  <c r="D16" i="8" l="1"/>
  <c r="I5" i="8" s="1"/>
  <c r="I13" i="8" s="1"/>
  <c r="I9" i="7"/>
  <c r="I9" i="8"/>
  <c r="I7" i="8"/>
  <c r="I15" i="8" s="1"/>
  <c r="I5" i="7"/>
  <c r="G10" i="9" s="1"/>
  <c r="G11" i="9" s="1"/>
  <c r="I7" i="7"/>
  <c r="G12" i="9" s="1"/>
  <c r="G13" i="9" s="1"/>
  <c r="C14" i="7"/>
  <c r="C18" i="7"/>
  <c r="B12" i="7"/>
  <c r="B16" i="7"/>
  <c r="C17" i="7"/>
  <c r="C13" i="7"/>
  <c r="C12" i="7"/>
  <c r="C16" i="7"/>
  <c r="I17" i="8"/>
  <c r="B13" i="7"/>
  <c r="B17" i="7"/>
  <c r="B12" i="8"/>
  <c r="B16" i="8"/>
  <c r="C18" i="8"/>
  <c r="C14" i="8"/>
  <c r="C12" i="8"/>
  <c r="C16" i="8"/>
  <c r="B14" i="8"/>
  <c r="B18" i="8"/>
  <c r="B13" i="8"/>
  <c r="B17" i="8"/>
  <c r="C13" i="8"/>
  <c r="C17" i="8"/>
  <c r="B18" i="7"/>
  <c r="B14" i="7"/>
  <c r="I17" i="7" l="1"/>
  <c r="G23" i="9" s="1"/>
  <c r="G24" i="9" s="1"/>
  <c r="G14" i="9"/>
  <c r="G15" i="9" s="1"/>
  <c r="I15" i="7"/>
  <c r="G21" i="9" s="1"/>
  <c r="G22" i="9" s="1"/>
  <c r="G7" i="8"/>
  <c r="I13" i="7"/>
  <c r="G19" i="9" s="1"/>
  <c r="G20" i="9" s="1"/>
  <c r="G9" i="8"/>
  <c r="G17" i="8" s="1"/>
  <c r="H9" i="8"/>
  <c r="G7" i="7"/>
  <c r="H5" i="7"/>
  <c r="F10" i="9" s="1"/>
  <c r="F11" i="9" s="1"/>
  <c r="H7" i="7"/>
  <c r="G5" i="7"/>
  <c r="E10" i="9" s="1"/>
  <c r="E11" i="9" s="1"/>
  <c r="G9" i="7"/>
  <c r="E14" i="9" s="1"/>
  <c r="E15" i="9" s="1"/>
  <c r="H7" i="8"/>
  <c r="H5" i="8"/>
  <c r="H13" i="8" s="1"/>
  <c r="G5" i="8"/>
  <c r="H9" i="7"/>
  <c r="H17" i="7" l="1"/>
  <c r="F23" i="9" s="1"/>
  <c r="F24" i="9" s="1"/>
  <c r="F14" i="9"/>
  <c r="F15" i="9" s="1"/>
  <c r="G15" i="7"/>
  <c r="E21" i="9" s="1"/>
  <c r="E22" i="9" s="1"/>
  <c r="E12" i="9"/>
  <c r="E13" i="9" s="1"/>
  <c r="H15" i="7"/>
  <c r="F21" i="9" s="1"/>
  <c r="F22" i="9" s="1"/>
  <c r="F12" i="9"/>
  <c r="F13" i="9" s="1"/>
  <c r="G17" i="7"/>
  <c r="E23" i="9" s="1"/>
  <c r="E24" i="9" s="1"/>
  <c r="G15" i="8"/>
  <c r="G13" i="7"/>
  <c r="E19" i="9" s="1"/>
  <c r="E20" i="9" s="1"/>
  <c r="H13" i="7"/>
  <c r="F19" i="9" s="1"/>
  <c r="F20" i="9" s="1"/>
  <c r="H17" i="8"/>
  <c r="G13" i="8"/>
  <c r="H15" i="8"/>
</calcChain>
</file>

<file path=xl/comments1.xml><?xml version="1.0" encoding="utf-8"?>
<comments xmlns="http://schemas.openxmlformats.org/spreadsheetml/2006/main">
  <authors>
    <author>Valued Sony Customer</author>
    <author>Sian Mooney</author>
  </authors>
  <commentList>
    <comment ref="A4" authorId="0">
      <text>
        <r>
          <rPr>
            <b/>
            <sz val="8"/>
            <color indexed="81"/>
            <rFont val="Tahoma"/>
            <family val="2"/>
          </rPr>
          <t>Recommended value</t>
        </r>
        <r>
          <rPr>
            <sz val="8"/>
            <color indexed="81"/>
            <rFont val="Tahoma"/>
            <family val="2"/>
          </rPr>
          <t>: 10% for contiguous projects, 15% for non-contiguous. An additional cost factor is added to the project to account for unforseen risks such as losing samples, error in plot location, client unsatisfied with report among other factors. In geneal we expect that the risks associated with sampling plots in non-contigous areas are greater than the risks associated with sampling plots in contigous areas.</t>
        </r>
      </text>
    </comment>
    <comment ref="F5" authorId="1">
      <text>
        <r>
          <rPr>
            <b/>
            <sz val="8"/>
            <color indexed="81"/>
            <rFont val="Tahoma"/>
            <family val="2"/>
          </rPr>
          <t>Average estimated time.</t>
        </r>
      </text>
    </comment>
    <comment ref="G5" authorId="1">
      <text>
        <r>
          <rPr>
            <b/>
            <sz val="8"/>
            <color indexed="81"/>
            <rFont val="Tahoma"/>
            <family val="2"/>
          </rPr>
          <t>Average estimated time +  one standard deviation</t>
        </r>
      </text>
    </comment>
    <comment ref="H5" authorId="1">
      <text>
        <r>
          <rPr>
            <b/>
            <sz val="8"/>
            <color indexed="81"/>
            <rFont val="Tahoma"/>
            <family val="2"/>
          </rPr>
          <t>Average estimated time - one standard deviation</t>
        </r>
      </text>
    </comment>
    <comment ref="A6" authorId="0">
      <text>
        <r>
          <rPr>
            <sz val="8"/>
            <color indexed="81"/>
            <rFont val="Tahoma"/>
            <family val="2"/>
          </rPr>
          <t>Fixed costs: these do not vary with sample size; that is, they are fixed for a given project.</t>
        </r>
      </text>
    </comment>
    <comment ref="A7" authorId="0">
      <text>
        <r>
          <rPr>
            <sz val="8"/>
            <color indexed="81"/>
            <rFont val="Tahoma"/>
            <family val="2"/>
          </rPr>
          <t>Total cost of airfare, and/or ground transportation for entire crew to travel from "base"location to project location.</t>
        </r>
      </text>
    </comment>
    <comment ref="A8" authorId="0">
      <text>
        <r>
          <rPr>
            <sz val="8"/>
            <color indexed="81"/>
            <rFont val="Tahoma"/>
            <family val="2"/>
          </rPr>
          <t>Other fixed travel related costs.</t>
        </r>
      </text>
    </comment>
    <comment ref="A11" authorId="0">
      <text>
        <r>
          <rPr>
            <sz val="8"/>
            <color indexed="81"/>
            <rFont val="Tahoma"/>
            <family val="2"/>
          </rPr>
          <t>Variable costs: these costs vary with sample size for a given project.</t>
        </r>
      </text>
    </comment>
    <comment ref="E13" authorId="1">
      <text>
        <r>
          <rPr>
            <b/>
            <sz val="8"/>
            <color indexed="81"/>
            <rFont val="Tahoma"/>
            <family val="2"/>
          </rPr>
          <t>Excludes plot establishment time.</t>
        </r>
      </text>
    </comment>
    <comment ref="A15" authorId="0">
      <text>
        <r>
          <rPr>
            <sz val="8"/>
            <color indexed="81"/>
            <rFont val="Tahoma"/>
            <family val="2"/>
          </rPr>
          <t>Total labor cost/hour = hourly rate of crew manager + hourly rate of second crew member.</t>
        </r>
      </text>
    </comment>
    <comment ref="A17" authorId="0">
      <text>
        <r>
          <rPr>
            <sz val="8"/>
            <color indexed="81"/>
            <rFont val="Tahoma"/>
            <family val="2"/>
          </rPr>
          <t>If sample crew members share a hotel room, allocate half the nightly cost to each crew member.</t>
        </r>
      </text>
    </comment>
    <comment ref="E17" authorId="1">
      <text>
        <r>
          <rPr>
            <b/>
            <sz val="8"/>
            <color indexed="81"/>
            <rFont val="Tahoma"/>
            <family val="2"/>
          </rPr>
          <t>Total number of aboveground biomass plots * plot establishment time</t>
        </r>
      </text>
    </comment>
    <comment ref="E18" authorId="1">
      <text>
        <r>
          <rPr>
            <b/>
            <sz val="8"/>
            <color indexed="81"/>
            <rFont val="Tahoma"/>
            <family val="2"/>
          </rPr>
          <t>Plot establishment time + Total travel and sampling time for aboveground biomass + Total plot sample time for soil carbon.</t>
        </r>
      </text>
    </comment>
    <comment ref="E21" authorId="1">
      <text>
        <r>
          <rPr>
            <b/>
            <sz val="8"/>
            <color indexed="81"/>
            <rFont val="Tahoma"/>
            <family val="2"/>
          </rPr>
          <t>Enter expected number of work hours in a day</t>
        </r>
        <r>
          <rPr>
            <sz val="8"/>
            <color indexed="81"/>
            <rFont val="Tahoma"/>
            <family val="2"/>
          </rPr>
          <t xml:space="preserve">
</t>
        </r>
      </text>
    </comment>
    <comment ref="A23" authorId="0">
      <text>
        <r>
          <rPr>
            <sz val="8"/>
            <color indexed="81"/>
            <rFont val="Tahoma"/>
            <family val="2"/>
          </rPr>
          <t>Total living expenses = total accommodation + total per diem.</t>
        </r>
      </text>
    </comment>
    <comment ref="A25" authorId="0">
      <text>
        <r>
          <rPr>
            <sz val="8"/>
            <color indexed="81"/>
            <rFont val="Tahoma"/>
            <family val="2"/>
          </rPr>
          <t>Use an approximate rental/hire rate. This is assumed to include depreciation, maintenance and all other use costs.</t>
        </r>
      </text>
    </comment>
    <comment ref="A26" authorId="0">
      <text>
        <r>
          <rPr>
            <sz val="8"/>
            <color indexed="81"/>
            <rFont val="Tahoma"/>
            <family val="2"/>
          </rPr>
          <t>Use an approximate rental/hire rate. This is assumed to include depreciation, maintenance and all other use costs.</t>
        </r>
      </text>
    </comment>
    <comment ref="A27" authorId="0">
      <text>
        <r>
          <rPr>
            <sz val="8"/>
            <color indexed="81"/>
            <rFont val="Tahoma"/>
            <family val="2"/>
          </rPr>
          <t>Phone/walkie talkie - other communication equipment.</t>
        </r>
      </text>
    </comment>
    <comment ref="A28" authorId="0">
      <text>
        <r>
          <rPr>
            <sz val="8"/>
            <color indexed="81"/>
            <rFont val="Tahoma"/>
            <family val="2"/>
          </rPr>
          <t>Use an approximate rental/hire rate. This is assumed to include depreciation, maintenance and all other use costs.</t>
        </r>
      </text>
    </comment>
    <comment ref="A29" authorId="0">
      <text>
        <r>
          <rPr>
            <sz val="8"/>
            <color indexed="81"/>
            <rFont val="Tahoma"/>
            <family val="2"/>
          </rPr>
          <t>Use an approximate rental/hire rate. This is assumed to include depreciation, maintenance and all other use costs.</t>
        </r>
      </text>
    </comment>
    <comment ref="A31" authorId="0">
      <text>
        <r>
          <rPr>
            <sz val="8"/>
            <color indexed="81"/>
            <rFont val="Tahoma"/>
            <family val="2"/>
          </rPr>
          <t>Sum of all previous "Equipment" costs.</t>
        </r>
      </text>
    </comment>
    <comment ref="A33" authorId="0">
      <text>
        <r>
          <rPr>
            <sz val="8"/>
            <color indexed="81"/>
            <rFont val="Tahoma"/>
            <family val="2"/>
          </rPr>
          <t xml:space="preserve">Include cost of oll materials used for any samples taken on each plot, for example cost of rebar, PVC pipe, Tyvek bags and tree tags. </t>
        </r>
      </text>
    </comment>
    <comment ref="A35" authorId="0">
      <text>
        <r>
          <rPr>
            <sz val="8"/>
            <color indexed="81"/>
            <rFont val="Tahoma"/>
            <family val="2"/>
          </rPr>
          <t>Sum of all previous "Supply" costs.</t>
        </r>
      </text>
    </comment>
    <comment ref="E36" authorId="0">
      <text>
        <r>
          <rPr>
            <sz val="8"/>
            <color indexed="81"/>
            <rFont val="Tahoma"/>
            <family val="2"/>
          </rPr>
          <t>Assumption: each crew member is paid for eight hours on travel days.</t>
        </r>
      </text>
    </comment>
    <comment ref="A37" authorId="0">
      <text>
        <r>
          <rPr>
            <sz val="8"/>
            <color indexed="81"/>
            <rFont val="Tahoma"/>
            <family val="2"/>
          </rPr>
          <t xml:space="preserve">Cost of soil carbon analysis per plot. </t>
        </r>
        <r>
          <rPr>
            <b/>
            <sz val="8"/>
            <color indexed="81"/>
            <rFont val="Tahoma"/>
            <family val="2"/>
          </rPr>
          <t>This variable equals zero if only above ground biomass is measured.</t>
        </r>
      </text>
    </comment>
    <comment ref="A38" authorId="0">
      <text>
        <r>
          <rPr>
            <sz val="8"/>
            <color indexed="81"/>
            <rFont val="Tahoma"/>
            <family val="2"/>
          </rPr>
          <t xml:space="preserve">Per sample estimate of $1.50. </t>
        </r>
      </text>
    </comment>
    <comment ref="A39" authorId="0">
      <text>
        <r>
          <rPr>
            <sz val="8"/>
            <color indexed="81"/>
            <rFont val="Tahoma"/>
            <family val="2"/>
          </rPr>
          <t>Per sample estmate of $2.00.</t>
        </r>
      </text>
    </comment>
    <comment ref="A40" authorId="0">
      <text>
        <r>
          <rPr>
            <sz val="8"/>
            <color indexed="81"/>
            <rFont val="Tahoma"/>
            <family val="2"/>
          </rPr>
          <t>Estimate of $1.50 per sample.</t>
        </r>
      </text>
    </comment>
    <comment ref="A41" authorId="0">
      <text>
        <r>
          <rPr>
            <b/>
            <sz val="8"/>
            <color indexed="81"/>
            <rFont val="Tahoma"/>
            <family val="2"/>
          </rPr>
          <t>Sum of soil carbon and bulk density analyses and shipping costs.</t>
        </r>
      </text>
    </comment>
    <comment ref="A44" authorId="0">
      <text>
        <r>
          <rPr>
            <b/>
            <sz val="8"/>
            <color indexed="81"/>
            <rFont val="Tahoma"/>
            <family val="2"/>
          </rPr>
          <t>Sum of other and associated shipping.</t>
        </r>
      </text>
    </comment>
    <comment ref="A45" authorId="0">
      <text>
        <r>
          <rPr>
            <sz val="8"/>
            <color indexed="81"/>
            <rFont val="Tahoma"/>
            <family val="2"/>
          </rPr>
          <t>Sum of all previous "Analysis" costs.</t>
        </r>
      </text>
    </comment>
  </commentList>
</comments>
</file>

<file path=xl/comments2.xml><?xml version="1.0" encoding="utf-8"?>
<comments xmlns="http://schemas.openxmlformats.org/spreadsheetml/2006/main">
  <authors>
    <author>Valued Sony Customer</author>
  </authors>
  <commentList>
    <comment ref="F12" authorId="0">
      <text>
        <r>
          <rPr>
            <sz val="8"/>
            <color indexed="81"/>
            <rFont val="Tahoma"/>
            <family val="2"/>
          </rPr>
          <t xml:space="preserve">An additional cost factor is added to the project to account for unforseen risks such as losing samples, error in plot location, client unsatisfied with report among other factors. In geneal we expect that the risks associated with sampling plots n non-contigous areas are greater than the risks associated with sampling plots in contigous areas. </t>
        </r>
        <r>
          <rPr>
            <b/>
            <sz val="8"/>
            <color indexed="81"/>
            <rFont val="Tahoma"/>
            <family val="2"/>
          </rPr>
          <t>The risk factor was entered in the previous sheet "Unit Measurement Costs".</t>
        </r>
      </text>
    </comment>
    <comment ref="A15" authorId="0">
      <text>
        <r>
          <rPr>
            <sz val="8"/>
            <color indexed="81"/>
            <rFont val="Tahoma"/>
            <family val="2"/>
          </rPr>
          <t>Total number of days for project minus 1 day (to account only for nights in hotel)</t>
        </r>
      </text>
    </comment>
    <comment ref="A30" authorId="0">
      <text>
        <r>
          <rPr>
            <sz val="8"/>
            <color indexed="81"/>
            <rFont val="Tahoma"/>
            <family val="2"/>
          </rPr>
          <t>We assume the truck and ATV use a total of 10 gallons of fuel a day. This is a simplifying assumption. If shorter days (thus more days) are used to complete the project sampling, fuel costs will rise. The distance between plots and number of plots will obviously remain constant but the amount of travel from the accommodation to the sites each day will increase.</t>
        </r>
      </text>
    </comment>
  </commentList>
</comments>
</file>

<file path=xl/comments3.xml><?xml version="1.0" encoding="utf-8"?>
<comments xmlns="http://schemas.openxmlformats.org/spreadsheetml/2006/main">
  <authors>
    <author>Valued Sony Customer</author>
  </authors>
  <commentList>
    <comment ref="F12" authorId="0">
      <text>
        <r>
          <rPr>
            <sz val="8"/>
            <color indexed="81"/>
            <rFont val="Tahoma"/>
            <family val="2"/>
          </rPr>
          <t xml:space="preserve">An additional cost factor is added to the project to account for unforseen risks such as losing samples, error in plot location, client unsatisfied with report among other factors. In geneal we expect that the risks associated with sampling plots n non-contigous areas are greater than the risks associated with sampling plots in contigous areas. </t>
        </r>
        <r>
          <rPr>
            <b/>
            <sz val="8"/>
            <color indexed="81"/>
            <rFont val="Tahoma"/>
            <family val="2"/>
          </rPr>
          <t>The risk factor was entered in the previous sheet "Unit Measurement Costs".</t>
        </r>
      </text>
    </comment>
    <comment ref="A15" authorId="0">
      <text>
        <r>
          <rPr>
            <sz val="8"/>
            <color indexed="81"/>
            <rFont val="Tahoma"/>
            <family val="2"/>
          </rPr>
          <t>Total number of days for project minus 1 day (to account only for nights in hotel)</t>
        </r>
      </text>
    </comment>
    <comment ref="A30" authorId="0">
      <text>
        <r>
          <rPr>
            <sz val="8"/>
            <color indexed="81"/>
            <rFont val="Tahoma"/>
            <family val="2"/>
          </rPr>
          <t>We assume the truck and ATV use a total of 10 gallons of fuel a day. This is a simplifying assumption. If shorter days (thus more days) are used to complete the project sampling, fuel costs will rise. The distance between plots and number of plots will obviously remain constant but the amount of travel from the accommodation to the sites each day will increase.</t>
        </r>
      </text>
    </comment>
  </commentList>
</comments>
</file>

<file path=xl/comments4.xml><?xml version="1.0" encoding="utf-8"?>
<comments xmlns="http://schemas.openxmlformats.org/spreadsheetml/2006/main">
  <authors>
    <author>Sian Mooney</author>
  </authors>
  <commentList>
    <comment ref="A3" authorId="0">
      <text>
        <r>
          <rPr>
            <b/>
            <sz val="8"/>
            <color indexed="81"/>
            <rFont val="Tahoma"/>
            <family val="2"/>
          </rPr>
          <t>Choose an interest rate that reflects your expected return on investment if you were to invest the funds rather than spend them.</t>
        </r>
      </text>
    </comment>
    <comment ref="A5" authorId="0">
      <text>
        <r>
          <rPr>
            <b/>
            <sz val="8"/>
            <color indexed="81"/>
            <rFont val="Tahoma"/>
            <family val="2"/>
          </rPr>
          <t>Expected rate of inflation.</t>
        </r>
      </text>
    </comment>
    <comment ref="A10" authorId="0">
      <text>
        <r>
          <rPr>
            <sz val="8"/>
            <color indexed="81"/>
            <rFont val="Tahoma"/>
            <family val="2"/>
          </rPr>
          <t>Enter each time period that the project will be measured e.g. if the first re-measurement takes place five years after project establishment the first row should read 5.</t>
        </r>
      </text>
    </comment>
  </commentList>
</comments>
</file>

<file path=xl/sharedStrings.xml><?xml version="1.0" encoding="utf-8"?>
<sst xmlns="http://schemas.openxmlformats.org/spreadsheetml/2006/main" count="545" uniqueCount="251">
  <si>
    <t>CarbonServices@winrock.org</t>
  </si>
  <si>
    <t>www.winrock.org</t>
  </si>
  <si>
    <t>Please do not alter excel file without permission from Winrock International:</t>
  </si>
  <si>
    <t xml:space="preserve">         within project boundary</t>
  </si>
  <si>
    <t>Total Sample Size</t>
  </si>
  <si>
    <t>Stratum Name</t>
  </si>
  <si>
    <t>Stratum</t>
  </si>
  <si>
    <t>Weighted SD</t>
  </si>
  <si>
    <t>ha</t>
  </si>
  <si>
    <t>Weighted Plot Size</t>
  </si>
  <si>
    <t>hectares</t>
  </si>
  <si>
    <t>Total Area</t>
  </si>
  <si>
    <t>INTERMEDIATE CALCULATIONS</t>
  </si>
  <si>
    <t>stratum 10</t>
  </si>
  <si>
    <t>stratum 9</t>
  </si>
  <si>
    <t>stratum 8</t>
  </si>
  <si>
    <t>stratum 7</t>
  </si>
  <si>
    <t>stratum 6</t>
  </si>
  <si>
    <t>stratum 5</t>
  </si>
  <si>
    <t>stratum 4</t>
  </si>
  <si>
    <t>stratum 3</t>
  </si>
  <si>
    <t>stratum 2</t>
  </si>
  <si>
    <t>stratum 1</t>
  </si>
  <si>
    <t>Confidence level</t>
  </si>
  <si>
    <t>REQUIRED ERROR AND CONFIDENCE LEVEL</t>
  </si>
  <si>
    <t>Degrees of Freedom</t>
  </si>
  <si>
    <t>stratum 11</t>
  </si>
  <si>
    <t>stratum 12</t>
  </si>
  <si>
    <t>stratum 13</t>
  </si>
  <si>
    <t>stratum 14</t>
  </si>
  <si>
    <t>stratum 15</t>
  </si>
  <si>
    <t>stratum 16</t>
  </si>
  <si>
    <t>stratum 17</t>
  </si>
  <si>
    <t>stratum 18</t>
  </si>
  <si>
    <t>stratum 19</t>
  </si>
  <si>
    <t>stratum 20</t>
  </si>
  <si>
    <t xml:space="preserve">Copyright 2014 © </t>
  </si>
  <si>
    <t>Confidence Level</t>
  </si>
  <si>
    <t>80%</t>
  </si>
  <si>
    <t xml:space="preserve">90% </t>
  </si>
  <si>
    <t xml:space="preserve">95% </t>
  </si>
  <si>
    <t>98%</t>
  </si>
  <si>
    <t xml:space="preserve">99% </t>
  </si>
  <si>
    <t xml:space="preserve">∞ </t>
  </si>
  <si>
    <t>Intermediate Calculations</t>
  </si>
  <si>
    <t xml:space="preserve">Allowable entries: 80%, 90%, 95%, 98%, 99%. </t>
  </si>
  <si>
    <t xml:space="preserve">from CDM tool: "Use the 90% confidence level for determination of biomass stock in A/R CDM project activities, </t>
  </si>
  <si>
    <t>unless a different confidence level is prescribed in a methodology"</t>
  </si>
  <si>
    <t>Equation 1</t>
  </si>
  <si>
    <t>Equation 3</t>
  </si>
  <si>
    <t>Plot quantity (n) simplified for small sampling fraction</t>
  </si>
  <si>
    <t>Sampling Characteristics of each stratum</t>
  </si>
  <si>
    <t>Plot quantity (n) adjusted for large sampling fraction</t>
  </si>
  <si>
    <t>Equation 2</t>
  </si>
  <si>
    <r>
      <t>N</t>
    </r>
    <r>
      <rPr>
        <b/>
        <vertAlign val="subscript"/>
        <sz val="11"/>
        <color theme="3"/>
        <rFont val="Arial"/>
        <family val="2"/>
      </rPr>
      <t>i</t>
    </r>
  </si>
  <si>
    <r>
      <rPr>
        <b/>
        <sz val="11"/>
        <color theme="3"/>
        <rFont val="Arial"/>
        <family val="2"/>
      </rPr>
      <t>w</t>
    </r>
    <r>
      <rPr>
        <b/>
        <vertAlign val="subscript"/>
        <sz val="11"/>
        <color theme="3"/>
        <rFont val="Arial"/>
        <family val="2"/>
      </rPr>
      <t>i</t>
    </r>
  </si>
  <si>
    <r>
      <t>Sample statistic t</t>
    </r>
    <r>
      <rPr>
        <b/>
        <vertAlign val="subscript"/>
        <sz val="10"/>
        <color theme="3"/>
        <rFont val="Arial"/>
        <family val="2"/>
      </rPr>
      <t xml:space="preserve">val   </t>
    </r>
    <r>
      <rPr>
        <b/>
        <sz val="10"/>
        <color theme="3"/>
        <rFont val="Arial"/>
        <family val="2"/>
      </rPr>
      <t>(infinite degrees of freedom)</t>
    </r>
  </si>
  <si>
    <r>
      <t>Sample statistic t</t>
    </r>
    <r>
      <rPr>
        <b/>
        <vertAlign val="subscript"/>
        <sz val="10"/>
        <color theme="3"/>
        <rFont val="Arial"/>
        <family val="2"/>
      </rPr>
      <t xml:space="preserve">val   </t>
    </r>
    <r>
      <rPr>
        <b/>
        <sz val="10"/>
        <color theme="3"/>
        <rFont val="Arial"/>
        <family val="2"/>
      </rPr>
      <t>(degrees of freedom=n-1)</t>
    </r>
  </si>
  <si>
    <t>from CDM tool: "A default value of 10% may be used unless a different value is prescribed in a methodology"</t>
  </si>
  <si>
    <t>CDM A/R Methodological Tool</t>
  </si>
  <si>
    <t xml:space="preserve"> "Calculation of the number of sample plots for measurements within A/R CDM project activites"</t>
  </si>
  <si>
    <t xml:space="preserve">Equation 1 </t>
  </si>
  <si>
    <r>
      <t>Sourcebook for Land Use, Land Use Change, and Forestry Projects</t>
    </r>
    <r>
      <rPr>
        <vertAlign val="superscript"/>
        <sz val="18"/>
        <color indexed="17"/>
        <rFont val="Arial Rounded MT Bold"/>
        <family val="2"/>
      </rPr>
      <t>a</t>
    </r>
  </si>
  <si>
    <t>a. Pearson, T., Walker, S.M., Brown, S., 2006 Sourcebook for Land Use, Land Use Change, and Forestry Projects. BioCarbonFund, Winrock International</t>
  </si>
  <si>
    <t>http://cdm.unfccc.int/methodologies/ARmethodologies/tools/ar-am-tool-03-v2.1.0.pdf</t>
  </si>
  <si>
    <t xml:space="preserve">Submit questions or comments to carbonservices@winrock.org </t>
  </si>
  <si>
    <t>OR</t>
  </si>
  <si>
    <t>STEP 1 Input level of acceptable error and confidence level</t>
  </si>
  <si>
    <t>STEP 2 Input Stratum information</t>
  </si>
  <si>
    <t xml:space="preserve">CDM A/R Methodological Tool </t>
  </si>
  <si>
    <t>"Calculation of the number of sample plots for measurements within A/R CDM project activities"</t>
  </si>
  <si>
    <t>Mean</t>
  </si>
  <si>
    <t>Standard Deviation</t>
  </si>
  <si>
    <t>Plot size</t>
  </si>
  <si>
    <t>(ha)</t>
  </si>
  <si>
    <t>Weighted Mean t dry matter /ha</t>
  </si>
  <si>
    <r>
      <t>tonnes d.m. ha</t>
    </r>
    <r>
      <rPr>
        <vertAlign val="superscript"/>
        <sz val="10"/>
        <color theme="1"/>
        <rFont val="Arial"/>
        <family val="2"/>
      </rPr>
      <t>-1</t>
    </r>
  </si>
  <si>
    <t>Final plot quantity (n)</t>
  </si>
  <si>
    <t xml:space="preserve">This tab provides the tval used given the degrees of freedom. This is an input into equation 1. </t>
  </si>
  <si>
    <t>This table is reproduced from the CDM A/R tool: "Calculation of the number of sample plots for measurements within A/R CDM project activities"</t>
  </si>
  <si>
    <t>No information shall be changed in this tab. It is an interim input only</t>
  </si>
  <si>
    <r>
      <t>t</t>
    </r>
    <r>
      <rPr>
        <i/>
        <vertAlign val="subscript"/>
        <sz val="10"/>
        <rFont val="Arial"/>
        <family val="2"/>
      </rPr>
      <t>val</t>
    </r>
  </si>
  <si>
    <t>Use the 90% confidence level for determination of biomass stock in A/R CDM project activities, unless a different confidence level is prescribed in a methodology</t>
  </si>
  <si>
    <t>Cost Parameters - Fixed and Variable Costs</t>
  </si>
  <si>
    <t>Single Sampling Event</t>
  </si>
  <si>
    <t>Time to Complete Sample Tasks (Estimates)</t>
  </si>
  <si>
    <t>Assumed risk factor</t>
  </si>
  <si>
    <t>percent</t>
  </si>
  <si>
    <t>TIME ESTIMATES</t>
  </si>
  <si>
    <t>+1SD</t>
  </si>
  <si>
    <t>-1SD</t>
  </si>
  <si>
    <t>UNITS</t>
  </si>
  <si>
    <t>FIXED COSTS</t>
  </si>
  <si>
    <t>Cost ($)</t>
  </si>
  <si>
    <t>Travel time between plots</t>
  </si>
  <si>
    <t>minutes</t>
  </si>
  <si>
    <t xml:space="preserve">     Travel to sample area</t>
  </si>
  <si>
    <t>$/Project</t>
  </si>
  <si>
    <t>Time spent at plot - Aboveground biomass</t>
  </si>
  <si>
    <t xml:space="preserve">     Other</t>
  </si>
  <si>
    <t>Plot Establishment time</t>
  </si>
  <si>
    <t>TOTAL FIXED COST OF PROJECT</t>
  </si>
  <si>
    <t>Time spent at plot - Soil Carbon</t>
  </si>
  <si>
    <t>VARIABLE COSTS/UNIT</t>
  </si>
  <si>
    <t>TOTAL TIME REQUIRED TO VISIT ALL PLOTS</t>
  </si>
  <si>
    <t>Labor</t>
  </si>
  <si>
    <t>Total number of plots - Aboveground biomass</t>
  </si>
  <si>
    <t>plots</t>
  </si>
  <si>
    <t xml:space="preserve">     Crew Manager</t>
  </si>
  <si>
    <t>$/hour</t>
  </si>
  <si>
    <t>Total time per plot - Aboveground biomass</t>
  </si>
  <si>
    <t xml:space="preserve">     Second Crew Member</t>
  </si>
  <si>
    <t>Total plot sample time - Aboveground biomass</t>
  </si>
  <si>
    <t>hours</t>
  </si>
  <si>
    <t xml:space="preserve">  Total Labor Cost</t>
  </si>
  <si>
    <t>Total number of plots - Soil carbon</t>
  </si>
  <si>
    <t>Living Expenses</t>
  </si>
  <si>
    <t>Total plot sample time - Soil Carbon</t>
  </si>
  <si>
    <t xml:space="preserve">     Accommodation (Crew Manager) </t>
  </si>
  <si>
    <t>$/day</t>
  </si>
  <si>
    <t>Total Plot Establish time</t>
  </si>
  <si>
    <t xml:space="preserve">     Accommodation (Second Crew Member)</t>
  </si>
  <si>
    <t>Total time- all project sampling (aboveground biomass and soil carbon)</t>
  </si>
  <si>
    <t xml:space="preserve">  Total Accommodation</t>
  </si>
  <si>
    <t xml:space="preserve">     Per Diem (Crew Manager)</t>
  </si>
  <si>
    <t>ESTIMATED LENGTH OF WORK DAY</t>
  </si>
  <si>
    <t xml:space="preserve">     Per Diem (Second Crew Member)</t>
  </si>
  <si>
    <t>Short day</t>
  </si>
  <si>
    <t xml:space="preserve">  Total Per Diem</t>
  </si>
  <si>
    <t>Average day</t>
  </si>
  <si>
    <t xml:space="preserve">  Total Living Expenses</t>
  </si>
  <si>
    <t>Long day</t>
  </si>
  <si>
    <t>Equipment hire/use</t>
  </si>
  <si>
    <t xml:space="preserve">     Truck</t>
  </si>
  <si>
    <t>ESTIMATED SAMPLING TIME PERIOD FOR PROJECT</t>
  </si>
  <si>
    <t xml:space="preserve">     ATV</t>
  </si>
  <si>
    <t>Includes plot establishment</t>
  </si>
  <si>
    <t xml:space="preserve">     Communication</t>
  </si>
  <si>
    <t>days</t>
  </si>
  <si>
    <t xml:space="preserve">     Computer/laptop</t>
  </si>
  <si>
    <t xml:space="preserve">     GPS units</t>
  </si>
  <si>
    <t>Excludes plot establishment</t>
  </si>
  <si>
    <t xml:space="preserve">  Total Equipment Costs</t>
  </si>
  <si>
    <t>Supplies</t>
  </si>
  <si>
    <t xml:space="preserve">     Field supplies</t>
  </si>
  <si>
    <t>$/plot</t>
  </si>
  <si>
    <t xml:space="preserve">  Total Cost Supplies</t>
  </si>
  <si>
    <t>TRAVEL TIME TO PROJECT LOCATION</t>
  </si>
  <si>
    <t>Analysis</t>
  </si>
  <si>
    <t>Estimated travel and set up time</t>
  </si>
  <si>
    <t xml:space="preserve">     Soil carbon analysis</t>
  </si>
  <si>
    <t xml:space="preserve">     Shipping for soil carbon analysis</t>
  </si>
  <si>
    <t>TOTAL WORK DAYS REQUIRED TO COMPLETE PROJECT</t>
  </si>
  <si>
    <t xml:space="preserve">     Bulk density analysis</t>
  </si>
  <si>
    <t xml:space="preserve">     Shipping for bulk density analysis</t>
  </si>
  <si>
    <t>Analysis Sub-Total</t>
  </si>
  <si>
    <t xml:space="preserve">     Shipping for "other"</t>
  </si>
  <si>
    <t>Other Sub-Total</t>
  </si>
  <si>
    <t xml:space="preserve">  Total Cost of Sample Analysis</t>
  </si>
  <si>
    <t>Miscellaneous costs</t>
  </si>
  <si>
    <t xml:space="preserve">     Fuel (truck)</t>
  </si>
  <si>
    <t>$/liter</t>
  </si>
  <si>
    <t xml:space="preserve">     Fuel (ATV)</t>
  </si>
  <si>
    <t xml:space="preserve">Copyright 2006 © </t>
  </si>
  <si>
    <t xml:space="preserve">Measurement Cost </t>
  </si>
  <si>
    <t>(Includes cost of establishing the plots in first year)</t>
  </si>
  <si>
    <t>Cost category</t>
  </si>
  <si>
    <t>Dollars</t>
  </si>
  <si>
    <t>Total project measurement cost- absence of any risk factors ($)</t>
  </si>
  <si>
    <t>Labor cost</t>
  </si>
  <si>
    <t xml:space="preserve">     Short day</t>
  </si>
  <si>
    <t xml:space="preserve">        cost/ha</t>
  </si>
  <si>
    <t xml:space="preserve">     Average day</t>
  </si>
  <si>
    <t xml:space="preserve">     Long day</t>
  </si>
  <si>
    <t>Per diem</t>
  </si>
  <si>
    <t>Total project measurement cost accounting for risky events ($)</t>
  </si>
  <si>
    <t>Accomodation</t>
  </si>
  <si>
    <t>Equipment and Supplies</t>
  </si>
  <si>
    <t>Total Equipment costs</t>
  </si>
  <si>
    <t>Analysis Costs</t>
  </si>
  <si>
    <t>Fuel cost 10 gallons/day</t>
  </si>
  <si>
    <t>Fixed costs of travel</t>
  </si>
  <si>
    <t>Measurement Cost</t>
  </si>
  <si>
    <t>(Excludes cost of establishing the plots)</t>
  </si>
  <si>
    <t>Total project measurement cost- absence of any risk factors</t>
  </si>
  <si>
    <t>Total project measurement cost accounting for risky events</t>
  </si>
  <si>
    <t>Discounted Present Value of Cost</t>
  </si>
  <si>
    <t>Interest rate (percent)</t>
  </si>
  <si>
    <t>(Decimal)</t>
  </si>
  <si>
    <t>Inflation rate (percent)</t>
  </si>
  <si>
    <t>Present Value of Monitoring Costs ($)</t>
  </si>
  <si>
    <t xml:space="preserve">Present Value of Monitoring Costs Assuming Risk ($) </t>
  </si>
  <si>
    <t>Enter values into the white/red border cells.  Use the "Tab" or "Enter" key to jump to the next white/red border cell. If less than 20 stratum exist, leave cells blank.</t>
  </si>
  <si>
    <t>Biomass stocks</t>
  </si>
  <si>
    <t>Mean Biomass</t>
  </si>
  <si>
    <t>Percent additional plots:</t>
  </si>
  <si>
    <r>
      <t>na=</t>
    </r>
    <r>
      <rPr>
        <sz val="10"/>
        <color theme="0"/>
        <rFont val="Arial"/>
        <family val="2"/>
      </rPr>
      <t>Adjusted number of sample plots required for estimation of biomass stocks within the project boundary; dimensionless</t>
    </r>
  </si>
  <si>
    <r>
      <rPr>
        <b/>
        <sz val="10"/>
        <color theme="0"/>
        <rFont val="Arial"/>
        <family val="2"/>
      </rPr>
      <t>n</t>
    </r>
    <r>
      <rPr>
        <b/>
        <vertAlign val="subscript"/>
        <sz val="10"/>
        <color theme="0"/>
        <rFont val="Arial"/>
        <family val="2"/>
      </rPr>
      <t>i</t>
    </r>
    <r>
      <rPr>
        <vertAlign val="subscript"/>
        <sz val="10"/>
        <color theme="0"/>
        <rFont val="Arial"/>
        <family val="2"/>
      </rPr>
      <t xml:space="preserve"> </t>
    </r>
    <r>
      <rPr>
        <sz val="10"/>
        <color theme="0"/>
        <rFont val="Arial"/>
        <family val="2"/>
      </rPr>
      <t>= Number of sample plots allocated to stratum i</t>
    </r>
  </si>
  <si>
    <r>
      <rPr>
        <b/>
        <sz val="10"/>
        <color theme="0"/>
        <rFont val="Arial"/>
        <family val="2"/>
      </rPr>
      <t>N</t>
    </r>
    <r>
      <rPr>
        <sz val="10"/>
        <color theme="0"/>
        <rFont val="Arial"/>
        <family val="2"/>
      </rPr>
      <t xml:space="preserve"> = Total number of possible sample plots within the project boundary</t>
    </r>
  </si>
  <si>
    <r>
      <rPr>
        <b/>
        <sz val="10"/>
        <color theme="0"/>
        <rFont val="Arial"/>
        <family val="2"/>
      </rPr>
      <t>t</t>
    </r>
    <r>
      <rPr>
        <b/>
        <vertAlign val="subscript"/>
        <sz val="10"/>
        <color theme="0"/>
        <rFont val="Arial"/>
        <family val="2"/>
      </rPr>
      <t>val</t>
    </r>
    <r>
      <rPr>
        <sz val="10"/>
        <color theme="0"/>
        <rFont val="Arial"/>
        <family val="2"/>
      </rPr>
      <t xml:space="preserve"> = Two-sided Student's t-value, at infinite degrees of freedom, for the required confidence level</t>
    </r>
  </si>
  <si>
    <r>
      <rPr>
        <b/>
        <sz val="10"/>
        <color theme="0"/>
        <rFont val="Arial"/>
        <family val="2"/>
      </rPr>
      <t>w</t>
    </r>
    <r>
      <rPr>
        <b/>
        <vertAlign val="subscript"/>
        <sz val="10"/>
        <color theme="0"/>
        <rFont val="Arial"/>
        <family val="2"/>
      </rPr>
      <t>i</t>
    </r>
    <r>
      <rPr>
        <sz val="10"/>
        <color theme="0"/>
        <rFont val="Arial"/>
        <family val="2"/>
      </rPr>
      <t xml:space="preserve"> = Relative weight of the area of stratum I (i.e. the area of stratum i divided by project area)</t>
    </r>
  </si>
  <si>
    <r>
      <rPr>
        <b/>
        <sz val="10"/>
        <color theme="0"/>
        <rFont val="Arial"/>
        <family val="2"/>
      </rPr>
      <t>s</t>
    </r>
    <r>
      <rPr>
        <b/>
        <vertAlign val="subscript"/>
        <sz val="10"/>
        <color theme="0"/>
        <rFont val="Arial"/>
        <family val="2"/>
      </rPr>
      <t>i</t>
    </r>
    <r>
      <rPr>
        <sz val="10"/>
        <color theme="0"/>
        <rFont val="Arial"/>
        <family val="2"/>
      </rPr>
      <t xml:space="preserve"> = Estimated standard deviation of biomass stock in stratum i</t>
    </r>
  </si>
  <si>
    <t xml:space="preserve">         Calculated by multiplying the mean biomass stock by the desired precision (i.e. mean biomass stock * 0.1 (for 10 % precision) or 0.2 (for 20 % precision)</t>
  </si>
  <si>
    <t>Level of error (%)</t>
  </si>
  <si>
    <r>
      <t>w</t>
    </r>
    <r>
      <rPr>
        <b/>
        <vertAlign val="subscript"/>
        <sz val="11"/>
        <color theme="3"/>
        <rFont val="Arial"/>
        <family val="2"/>
      </rPr>
      <t>i</t>
    </r>
    <r>
      <rPr>
        <b/>
        <sz val="11"/>
        <color theme="3"/>
        <rFont val="Arial"/>
        <family val="2"/>
      </rPr>
      <t xml:space="preserve"> * s</t>
    </r>
    <r>
      <rPr>
        <b/>
        <vertAlign val="subscript"/>
        <sz val="11"/>
        <color theme="3"/>
        <rFont val="Arial"/>
        <family val="2"/>
      </rPr>
      <t xml:space="preserve">i </t>
    </r>
  </si>
  <si>
    <r>
      <t>w</t>
    </r>
    <r>
      <rPr>
        <b/>
        <vertAlign val="subscript"/>
        <sz val="11"/>
        <color theme="3"/>
        <rFont val="Arial"/>
        <family val="2"/>
      </rPr>
      <t>i</t>
    </r>
    <r>
      <rPr>
        <b/>
        <sz val="11"/>
        <color theme="3"/>
        <rFont val="Arial"/>
        <family val="2"/>
      </rPr>
      <t xml:space="preserve"> * s</t>
    </r>
    <r>
      <rPr>
        <b/>
        <vertAlign val="subscript"/>
        <sz val="11"/>
        <color theme="3"/>
        <rFont val="Arial"/>
        <family val="2"/>
      </rPr>
      <t>i</t>
    </r>
    <r>
      <rPr>
        <b/>
        <vertAlign val="superscript"/>
        <sz val="11"/>
        <color theme="3"/>
        <rFont val="Arial"/>
        <family val="2"/>
      </rPr>
      <t xml:space="preserve">2 </t>
    </r>
  </si>
  <si>
    <r>
      <t>N = sum N</t>
    </r>
    <r>
      <rPr>
        <b/>
        <vertAlign val="subscript"/>
        <sz val="11"/>
        <color theme="3"/>
        <rFont val="Arial"/>
        <family val="2"/>
      </rPr>
      <t>i</t>
    </r>
  </si>
  <si>
    <t xml:space="preserve">Years                 </t>
  </si>
  <si>
    <t>(Enter Measurement Year or Zero)</t>
  </si>
  <si>
    <t xml:space="preserve"> (after initial project set up)</t>
  </si>
  <si>
    <t>Monitoring events</t>
  </si>
  <si>
    <t>na=Adjusted number of sample plots required for estimation of soil carbon stocks within the project boundary; dimensionless</t>
  </si>
  <si>
    <t>si = Estimated standard deviation of soil carbon stock in stratum i</t>
  </si>
  <si>
    <t xml:space="preserve">         Calculated by multiplying the mean soil carbon stock by the desired precision (i.e. mean soil carbon stock * 0.1 (for 10 % precision) or 0.2 (for 20 % precision)</t>
  </si>
  <si>
    <t>Walker, S.M., Pearson, T., Brown, S. 2007, 2014 Version</t>
  </si>
  <si>
    <t>If you have obtained this file 'unlocked', e.g. cells other than red bordered cells can be selected, do not use this file as changes in formulas may have inadvertently occurred. The most recent version of this file can be downloaded for free at:</t>
  </si>
  <si>
    <t>Winrock's CDM A/R Sample Plot Calculator Spreadsheet Tool</t>
  </si>
  <si>
    <t>Please follow the steps delineated in this tool when using this spreadsheet tool</t>
  </si>
  <si>
    <r>
      <t>This spreadsheet tool can be used as a companion to:</t>
    </r>
    <r>
      <rPr>
        <sz val="10"/>
        <rFont val="Arial"/>
        <family val="2"/>
      </rPr>
      <t/>
    </r>
  </si>
  <si>
    <t>Please reference the above manual for methods to obtain information required for calculations in this spreadsheet tool. This manual along with others can be found at: www.winrock.org</t>
  </si>
  <si>
    <t>This tool also assists the user to estimate the financial and time resources that will be required to complete the field measurements.</t>
  </si>
  <si>
    <t>This spreadsheet tool calculates the number of sample plots needed to estimate terrestrial carbon stocks, based on a specified targeted precision.  It can be used for both baseline and monitoring measurements. This tool is appropriate for use in afforestation/reforestation projects with defined strata and stratum areas.</t>
  </si>
  <si>
    <t>This file applies the equations in: CDM A/R Methodological Tool "Calculation of the number of sample plots for measurements within A/R CDM project activities" Version 2.1.0</t>
  </si>
  <si>
    <t>Sampling Area (ha)</t>
  </si>
  <si>
    <t>Calculated sampling fraction size:</t>
  </si>
  <si>
    <r>
      <t>tonnes d.m. ha</t>
    </r>
    <r>
      <rPr>
        <vertAlign val="superscript"/>
        <sz val="10"/>
        <rFont val="Arial"/>
        <family val="2"/>
      </rPr>
      <t>-1</t>
    </r>
  </si>
  <si>
    <t>only used where 1st iteration n&lt;30</t>
  </si>
  <si>
    <t xml:space="preserve">
</t>
  </si>
  <si>
    <t>Sampling faction 
(large = area sampled &gt;5% of project area, small = area sampled &lt;5% of project area)</t>
  </si>
  <si>
    <t>Use only if have Large Sampling Fraction (&gt;5%)</t>
  </si>
  <si>
    <t>Use only if have Small Sampling Fraction (&lt;5%)</t>
  </si>
  <si>
    <r>
      <rPr>
        <b/>
        <sz val="11"/>
        <color theme="0"/>
        <rFont val="Arial"/>
        <family val="2"/>
      </rPr>
      <t xml:space="preserve">STEP 5 - Final estimate of plots </t>
    </r>
    <r>
      <rPr>
        <sz val="10"/>
        <color theme="0"/>
        <rFont val="Arial"/>
        <family val="2"/>
      </rPr>
      <t xml:space="preserve">
NOTE: This step is NOT included in the CDM A/R Methodological tool</t>
    </r>
  </si>
  <si>
    <t>The CDM tool presents the required number of plots based on specific targeted precision. However, it is advisable additional plots be installed as a precaution. Actual conditions may vary from those found in preliminary data.</t>
  </si>
  <si>
    <t>It is recommended that at least 10-20% more plots be installed than CDM tool equations calculate</t>
  </si>
  <si>
    <r>
      <rPr>
        <b/>
        <sz val="12"/>
        <color theme="0"/>
        <rFont val="Arial"/>
        <family val="2"/>
      </rPr>
      <t>STEP 3 Intermediate Results</t>
    </r>
    <r>
      <rPr>
        <b/>
        <sz val="11"/>
        <color theme="0"/>
        <rFont val="Arial"/>
        <family val="2"/>
      </rPr>
      <t xml:space="preserve">
Calculations completed automatically</t>
    </r>
  </si>
  <si>
    <r>
      <rPr>
        <b/>
        <sz val="12"/>
        <color theme="0"/>
        <rFont val="Arial"/>
        <family val="2"/>
      </rPr>
      <t xml:space="preserve">STEP 4 - Results </t>
    </r>
    <r>
      <rPr>
        <b/>
        <sz val="10"/>
        <color theme="0"/>
        <rFont val="Arial"/>
        <family val="2"/>
      </rPr>
      <t xml:space="preserve">
Total number of plots and number of plots per stratum.  
Calculated using correct equation, based on 'sampling fraction'.  
Results rounded into an integer</t>
    </r>
  </si>
  <si>
    <t xml:space="preserve"> </t>
  </si>
  <si>
    <r>
      <rPr>
        <b/>
        <sz val="10"/>
        <color theme="0"/>
        <rFont val="Arial"/>
        <family val="2"/>
      </rPr>
      <t>n</t>
    </r>
    <r>
      <rPr>
        <sz val="10"/>
        <color theme="0"/>
        <rFont val="Arial"/>
        <family val="2"/>
      </rPr>
      <t xml:space="preserve"> = Number of sample plots required for estimation of biomass stocks within project boundary</t>
    </r>
  </si>
  <si>
    <r>
      <t xml:space="preserve">E </t>
    </r>
    <r>
      <rPr>
        <sz val="10"/>
        <color theme="0"/>
        <rFont val="Arial"/>
        <family val="2"/>
      </rPr>
      <t xml:space="preserve">= Acceptable margin of error (i.e. one-half the confidence interval) in estimation of biomass stock </t>
    </r>
  </si>
  <si>
    <t>n = Number of sample plots required for estimation of soil carbon stocks within project boundary</t>
  </si>
  <si>
    <t>Soil C Stocks</t>
  </si>
  <si>
    <t xml:space="preserve">from CDM tool: "Use the 90% confidence level for determination of soil carbon stock in A/R CDM project activities, </t>
  </si>
  <si>
    <t xml:space="preserve">E = Acceptable margin of error (i.e. one-half the confidence interval) in estimation of soil carbon stock </t>
  </si>
  <si>
    <t>t carbon /ha</t>
  </si>
  <si>
    <t xml:space="preserve">Weighted Mean </t>
  </si>
  <si>
    <r>
      <rPr>
        <b/>
        <sz val="12"/>
        <color theme="0"/>
        <rFont val="Arial"/>
        <family val="2"/>
      </rPr>
      <t xml:space="preserve">STEP 3 Intermediate Results </t>
    </r>
    <r>
      <rPr>
        <b/>
        <sz val="11"/>
        <color theme="0"/>
        <rFont val="Arial"/>
        <family val="2"/>
      </rPr>
      <t xml:space="preserve">
Calculations completed automatically</t>
    </r>
  </si>
  <si>
    <t>Plot Quantity (n) 
Second Iteration 
(if n&lt;30)</t>
  </si>
  <si>
    <t>Plot Quantity (n)  
First Iteration</t>
  </si>
  <si>
    <r>
      <t>(t dry matter ha</t>
    </r>
    <r>
      <rPr>
        <b/>
        <vertAlign val="superscript"/>
        <sz val="10"/>
        <color theme="0"/>
        <rFont val="Arial"/>
        <family val="2"/>
      </rPr>
      <t>-1</t>
    </r>
    <r>
      <rPr>
        <b/>
        <sz val="10"/>
        <color theme="0"/>
        <rFont val="Arial"/>
        <family val="2"/>
      </rPr>
      <t>)</t>
    </r>
  </si>
  <si>
    <t>Area  
(ha)</t>
  </si>
  <si>
    <t>http://www.winrock.org/resources/winrock-sample-plot-calculator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</si>
</sst>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Red][&lt;0]\-General;[Black]General;[Black]General"/>
    <numFmt numFmtId="165" formatCode="[Red][&lt;0]\-0.0%;[Red][&gt;1]0.0%;[Black]0.0%"/>
    <numFmt numFmtId="166" formatCode="&quot;$&quot;#,##0.00"/>
    <numFmt numFmtId="167" formatCode="[Red][&lt;0]\-&quot;$&quot;#,##0.00;&quot;$&quot;#,##0.00"/>
    <numFmt numFmtId="168" formatCode="0.000%"/>
    <numFmt numFmtId="169" formatCode="0.0%"/>
    <numFmt numFmtId="170" formatCode="0.0"/>
  </numFmts>
  <fonts count="57" x14ac:knownFonts="1">
    <font>
      <sz val="10"/>
      <name val="Arial"/>
      <family val="2"/>
    </font>
    <font>
      <sz val="10"/>
      <name val="Arial"/>
      <family val="2"/>
    </font>
    <font>
      <b/>
      <sz val="10"/>
      <name val="Arial"/>
      <family val="2"/>
    </font>
    <font>
      <u/>
      <sz val="10"/>
      <color indexed="12"/>
      <name val="Arial"/>
      <family val="2"/>
    </font>
    <font>
      <b/>
      <sz val="14"/>
      <name val="Arial"/>
      <family val="2"/>
    </font>
    <font>
      <sz val="11"/>
      <name val="Arial"/>
      <family val="2"/>
    </font>
    <font>
      <b/>
      <sz val="16"/>
      <name val="Arial"/>
      <family val="2"/>
    </font>
    <font>
      <b/>
      <sz val="10"/>
      <color indexed="10"/>
      <name val="Arial"/>
      <family val="2"/>
    </font>
    <font>
      <sz val="9"/>
      <color indexed="8"/>
      <name val="Arial"/>
      <family val="2"/>
    </font>
    <font>
      <b/>
      <sz val="9"/>
      <color indexed="8"/>
      <name val="Times New Roman"/>
      <family val="1"/>
      <charset val="204"/>
    </font>
    <font>
      <sz val="9"/>
      <color indexed="8"/>
      <name val="Times New Roman"/>
      <family val="1"/>
      <charset val="204"/>
    </font>
    <font>
      <b/>
      <sz val="10"/>
      <color theme="0"/>
      <name val="Arial"/>
      <family val="2"/>
    </font>
    <font>
      <sz val="10"/>
      <color theme="0"/>
      <name val="Arial"/>
      <family val="2"/>
    </font>
    <font>
      <b/>
      <sz val="11"/>
      <color theme="0"/>
      <name val="Arial"/>
      <family val="2"/>
    </font>
    <font>
      <b/>
      <sz val="12"/>
      <color theme="0"/>
      <name val="Arial"/>
      <family val="2"/>
    </font>
    <font>
      <sz val="11"/>
      <color theme="1"/>
      <name val="Arial"/>
      <family val="2"/>
    </font>
    <font>
      <b/>
      <sz val="14"/>
      <color theme="0"/>
      <name val="Arial"/>
      <family val="2"/>
    </font>
    <font>
      <sz val="14"/>
      <color theme="0"/>
      <name val="Arial"/>
      <family val="2"/>
    </font>
    <font>
      <sz val="12"/>
      <color theme="0"/>
      <name val="Arial"/>
      <family val="2"/>
    </font>
    <font>
      <sz val="10"/>
      <color theme="1"/>
      <name val="Arial"/>
      <family val="2"/>
    </font>
    <font>
      <sz val="9"/>
      <color theme="0"/>
      <name val="Arial"/>
      <family val="2"/>
    </font>
    <font>
      <b/>
      <sz val="9"/>
      <color theme="0"/>
      <name val="Arial"/>
      <family val="2"/>
    </font>
    <font>
      <sz val="10"/>
      <color theme="9" tint="-0.249977111117893"/>
      <name val="Arial"/>
      <family val="2"/>
    </font>
    <font>
      <b/>
      <sz val="10"/>
      <color theme="9" tint="-0.249977111117893"/>
      <name val="Arial"/>
      <family val="2"/>
    </font>
    <font>
      <b/>
      <sz val="12"/>
      <color theme="3"/>
      <name val="Arial"/>
      <family val="2"/>
    </font>
    <font>
      <b/>
      <sz val="11"/>
      <color theme="3"/>
      <name val="Arial"/>
      <family val="2"/>
    </font>
    <font>
      <b/>
      <vertAlign val="subscript"/>
      <sz val="11"/>
      <color theme="3"/>
      <name val="Arial"/>
      <family val="2"/>
    </font>
    <font>
      <b/>
      <vertAlign val="superscript"/>
      <sz val="11"/>
      <color theme="3"/>
      <name val="Arial"/>
      <family val="2"/>
    </font>
    <font>
      <b/>
      <sz val="10"/>
      <color theme="3"/>
      <name val="Arial"/>
      <family val="2"/>
    </font>
    <font>
      <b/>
      <vertAlign val="subscript"/>
      <sz val="10"/>
      <color theme="3"/>
      <name val="Arial"/>
      <family val="2"/>
    </font>
    <font>
      <sz val="12"/>
      <color theme="3"/>
      <name val="Arial"/>
      <family val="2"/>
    </font>
    <font>
      <sz val="10"/>
      <color theme="3"/>
      <name val="Arial"/>
      <family val="2"/>
    </font>
    <font>
      <b/>
      <sz val="16"/>
      <color theme="4" tint="0.79998168889431442"/>
      <name val="Arial"/>
      <family val="2"/>
    </font>
    <font>
      <sz val="10"/>
      <color theme="4" tint="0.79998168889431442"/>
      <name val="Arial"/>
      <family val="2"/>
    </font>
    <font>
      <sz val="18"/>
      <name val="Arial"/>
      <family val="2"/>
    </font>
    <font>
      <sz val="14"/>
      <name val="Arial"/>
      <family val="2"/>
    </font>
    <font>
      <sz val="11"/>
      <name val="Calibri"/>
      <family val="2"/>
    </font>
    <font>
      <sz val="18"/>
      <color indexed="17"/>
      <name val="Arial Rounded MT Bold"/>
      <family val="2"/>
    </font>
    <font>
      <vertAlign val="superscript"/>
      <sz val="18"/>
      <color indexed="17"/>
      <name val="Arial Rounded MT Bold"/>
      <family val="2"/>
    </font>
    <font>
      <sz val="12"/>
      <name val="Arial"/>
      <family val="2"/>
    </font>
    <font>
      <sz val="9"/>
      <color theme="4" tint="0.79998168889431442"/>
      <name val="Arial"/>
      <family val="2"/>
    </font>
    <font>
      <vertAlign val="superscript"/>
      <sz val="10"/>
      <color theme="1"/>
      <name val="Arial"/>
      <family val="2"/>
    </font>
    <font>
      <sz val="9"/>
      <color theme="3"/>
      <name val="Arial"/>
      <family val="2"/>
    </font>
    <font>
      <i/>
      <sz val="10"/>
      <name val="Arial"/>
      <family val="2"/>
    </font>
    <font>
      <i/>
      <vertAlign val="subscript"/>
      <sz val="10"/>
      <name val="Arial"/>
      <family val="2"/>
    </font>
    <font>
      <b/>
      <sz val="8"/>
      <color indexed="81"/>
      <name val="Tahoma"/>
      <family val="2"/>
    </font>
    <font>
      <sz val="8"/>
      <color indexed="81"/>
      <name val="Tahoma"/>
      <family val="2"/>
    </font>
    <font>
      <b/>
      <sz val="16"/>
      <color rgb="FFFFC000"/>
      <name val="Arial"/>
      <family val="2"/>
    </font>
    <font>
      <sz val="11"/>
      <color theme="3"/>
      <name val="Arial"/>
      <family val="2"/>
    </font>
    <font>
      <b/>
      <vertAlign val="subscript"/>
      <sz val="10"/>
      <color theme="0"/>
      <name val="Arial"/>
      <family val="2"/>
    </font>
    <font>
      <vertAlign val="subscript"/>
      <sz val="10"/>
      <color theme="0"/>
      <name val="Arial"/>
      <family val="2"/>
    </font>
    <font>
      <b/>
      <sz val="16"/>
      <color theme="0"/>
      <name val="Arial"/>
      <family val="2"/>
    </font>
    <font>
      <sz val="11"/>
      <color theme="0"/>
      <name val="Arial"/>
      <family val="2"/>
    </font>
    <font>
      <sz val="10"/>
      <color rgb="FFFF0000"/>
      <name val="Arial"/>
      <family val="2"/>
    </font>
    <font>
      <b/>
      <sz val="12"/>
      <color rgb="FFFF0000"/>
      <name val="Arial"/>
      <family val="2"/>
    </font>
    <font>
      <vertAlign val="superscript"/>
      <sz val="10"/>
      <name val="Arial"/>
      <family val="2"/>
    </font>
    <font>
      <b/>
      <vertAlign val="superscript"/>
      <sz val="10"/>
      <color theme="0"/>
      <name val="Arial"/>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bgColor indexed="64"/>
      </patternFill>
    </fill>
    <fill>
      <patternFill patternType="solid">
        <fgColor theme="3"/>
        <bgColor indexed="64"/>
      </patternFill>
    </fill>
    <fill>
      <patternFill patternType="solid">
        <fgColor theme="9"/>
        <bgColor indexed="64"/>
      </patternFill>
    </fill>
    <fill>
      <patternFill patternType="solid">
        <fgColor theme="9" tint="0.59999389629810485"/>
        <bgColor indexed="64"/>
      </patternFill>
    </fill>
    <fill>
      <patternFill patternType="solid">
        <fgColor rgb="FFFF999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9933"/>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4659260841701"/>
      </left>
      <right style="thin">
        <color theme="0" tint="-0.24994659260841701"/>
      </right>
      <top style="thin">
        <color theme="3" tint="-0.499984740745262"/>
      </top>
      <bottom style="thin">
        <color theme="0" tint="-0.24994659260841701"/>
      </bottom>
      <diagonal/>
    </border>
    <border>
      <left/>
      <right/>
      <top style="thin">
        <color theme="3" tint="-0.499984740745262"/>
      </top>
      <bottom/>
      <diagonal/>
    </border>
    <border>
      <left style="thin">
        <color theme="3" tint="-0.499984740745262"/>
      </left>
      <right style="thin">
        <color theme="0" tint="-0.24994659260841701"/>
      </right>
      <top style="thin">
        <color theme="3" tint="-0.499984740745262"/>
      </top>
      <bottom style="thin">
        <color theme="0" tint="-0.24994659260841701"/>
      </bottom>
      <diagonal/>
    </border>
    <border>
      <left/>
      <right style="thin">
        <color theme="3" tint="-0.499984740745262"/>
      </right>
      <top style="thin">
        <color theme="3" tint="-0.499984740745262"/>
      </top>
      <bottom/>
      <diagonal/>
    </border>
    <border>
      <left style="thin">
        <color theme="3" tint="-0.499984740745262"/>
      </left>
      <right style="thin">
        <color theme="0" tint="-0.24994659260841701"/>
      </right>
      <top style="thin">
        <color theme="0" tint="-0.24994659260841701"/>
      </top>
      <bottom style="thin">
        <color theme="0" tint="-0.24994659260841701"/>
      </bottom>
      <diagonal/>
    </border>
    <border>
      <left/>
      <right style="thin">
        <color theme="3" tint="-0.499984740745262"/>
      </right>
      <top/>
      <bottom/>
      <diagonal/>
    </border>
    <border>
      <left style="thin">
        <color theme="3" tint="-0.499984740745262"/>
      </left>
      <right/>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thin">
        <color theme="3" tint="-0.499984740745262"/>
      </left>
      <right/>
      <top style="thin">
        <color theme="3" tint="-0.499984740745262"/>
      </top>
      <bottom/>
      <diagonal/>
    </border>
    <border>
      <left style="thin">
        <color theme="3" tint="-0.499984740745262"/>
      </left>
      <right style="thin">
        <color theme="0" tint="-0.24994659260841701"/>
      </right>
      <top style="thin">
        <color theme="0" tint="-0.24994659260841701"/>
      </top>
      <bottom style="thin">
        <color theme="3" tint="-0.499984740745262"/>
      </bottom>
      <diagonal/>
    </border>
    <border>
      <left style="thin">
        <color theme="0" tint="-0.24994659260841701"/>
      </left>
      <right style="thin">
        <color theme="0" tint="-0.24994659260841701"/>
      </right>
      <top style="thin">
        <color theme="0" tint="-0.24994659260841701"/>
      </top>
      <bottom style="thin">
        <color theme="3" tint="-0.499984740745262"/>
      </bottom>
      <diagonal/>
    </border>
    <border>
      <left style="thin">
        <color theme="3" tint="-0.499984740745262"/>
      </left>
      <right style="thin">
        <color theme="0" tint="-0.34998626667073579"/>
      </right>
      <top/>
      <bottom style="thin">
        <color theme="0" tint="-0.34998626667073579"/>
      </bottom>
      <diagonal/>
    </border>
    <border>
      <left style="thin">
        <color theme="3" tint="-0.499984740745262"/>
      </left>
      <right style="thin">
        <color theme="0" tint="-0.34998626667073579"/>
      </right>
      <top style="thin">
        <color theme="0" tint="-0.34998626667073579"/>
      </top>
      <bottom style="thin">
        <color theme="0" tint="-0.34998626667073579"/>
      </bottom>
      <diagonal/>
    </border>
    <border>
      <left style="thin">
        <color theme="0" tint="-0.14999847407452621"/>
      </left>
      <right style="thin">
        <color theme="3" tint="-0.499984740745262"/>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3" tint="-0.499984740745262"/>
      </bottom>
      <diagonal/>
    </border>
    <border>
      <left style="thin">
        <color theme="0" tint="-0.14999847407452621"/>
      </left>
      <right style="thin">
        <color theme="3" tint="-0.499984740745262"/>
      </right>
      <top style="thin">
        <color theme="0" tint="-0.14999847407452621"/>
      </top>
      <bottom style="thin">
        <color theme="3" tint="-0.499984740745262"/>
      </bottom>
      <diagonal/>
    </border>
    <border>
      <left style="thin">
        <color theme="0" tint="-0.24994659260841701"/>
      </left>
      <right/>
      <top style="thin">
        <color theme="0" tint="-0.24994659260841701"/>
      </top>
      <bottom style="thin">
        <color theme="3" tint="-0.49998474074526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3" tint="-0.499984740745262"/>
      </right>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3" tint="-0.499984740745262"/>
      </left>
      <right/>
      <top style="thin">
        <color theme="0" tint="-0.24994659260841701"/>
      </top>
      <bottom/>
      <diagonal/>
    </border>
    <border>
      <left/>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auto="1"/>
      </right>
      <top style="thin">
        <color indexed="64"/>
      </top>
      <bottom/>
      <diagonal/>
    </border>
    <border>
      <left style="thin">
        <color theme="0" tint="-0.24994659260841701"/>
      </left>
      <right style="thin">
        <color auto="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auto="1"/>
      </right>
      <top/>
      <bottom style="thin">
        <color theme="0" tint="-0.24994659260841701"/>
      </bottom>
      <diagonal/>
    </border>
    <border>
      <left style="thin">
        <color theme="0" tint="-0.34998626667073579"/>
      </left>
      <right style="thin">
        <color theme="0" tint="-0.34998626667073579"/>
      </right>
      <top style="thin">
        <color theme="0" tint="-0.249977111117893"/>
      </top>
      <bottom/>
      <diagonal/>
    </border>
    <border>
      <left style="thin">
        <color theme="0" tint="-0.34998626667073579"/>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3" tint="-0.499984740745262"/>
      </right>
      <top style="thin">
        <color theme="0" tint="-0.249977111117893"/>
      </top>
      <bottom style="thin">
        <color theme="0" tint="-0.249977111117893"/>
      </bottom>
      <diagonal/>
    </border>
    <border>
      <left/>
      <right/>
      <top style="thin">
        <color theme="0" tint="-0.24994659260841701"/>
      </top>
      <bottom style="thin">
        <color theme="0" tint="-0.24994659260841701"/>
      </bottom>
      <diagonal/>
    </border>
    <border>
      <left style="thin">
        <color theme="3" tint="-0.249977111117893"/>
      </left>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theme="3" tint="-0.499984740745262"/>
      </left>
      <right/>
      <top style="thin">
        <color theme="0" tint="-0.34998626667073579"/>
      </top>
      <bottom style="thin">
        <color theme="0" tint="-0.34998626667073579"/>
      </bottom>
      <diagonal/>
    </border>
    <border>
      <left style="thin">
        <color theme="3" tint="-0.499984740745262"/>
      </left>
      <right/>
      <top style="thin">
        <color theme="0" tint="-0.34998626667073579"/>
      </top>
      <bottom style="thin">
        <color theme="3" tint="-0.499984740745262"/>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3"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rgb="FFFF0000"/>
      </left>
      <right style="thin">
        <color rgb="FFFF0000"/>
      </right>
      <top style="thin">
        <color rgb="FFFF0000"/>
      </top>
      <bottom style="thin">
        <color rgb="FFFF0000"/>
      </bottom>
      <diagonal/>
    </border>
    <border>
      <left style="thin">
        <color theme="0" tint="-0.24994659260841701"/>
      </left>
      <right/>
      <top style="thin">
        <color theme="3" tint="-0.499984740745262"/>
      </top>
      <bottom/>
      <diagonal/>
    </border>
    <border>
      <left style="thin">
        <color theme="0" tint="-0.24994659260841701"/>
      </left>
      <right style="thin">
        <color theme="0" tint="-0.24994659260841701"/>
      </right>
      <top/>
      <bottom style="thin">
        <color theme="0" tint="-0.2499465926084170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rgb="FF000000"/>
      </right>
      <top style="thin">
        <color rgb="FF000000"/>
      </top>
      <bottom style="thin">
        <color rgb="FF000000"/>
      </bottom>
      <diagonal/>
    </border>
    <border>
      <left style="thin">
        <color rgb="FF000000"/>
      </left>
      <right style="thin">
        <color theme="1"/>
      </right>
      <top style="thin">
        <color rgb="FF000000"/>
      </top>
      <bottom style="thin">
        <color rgb="FF000000"/>
      </bottom>
      <diagonal/>
    </border>
    <border>
      <left style="thin">
        <color theme="1"/>
      </left>
      <right/>
      <top style="thin">
        <color rgb="FF000000"/>
      </top>
      <bottom style="thin">
        <color theme="1"/>
      </bottom>
      <diagonal/>
    </border>
    <border>
      <left/>
      <right/>
      <top style="thin">
        <color rgb="FF000000"/>
      </top>
      <bottom style="thin">
        <color theme="1"/>
      </bottom>
      <diagonal/>
    </border>
    <border>
      <left/>
      <right style="thin">
        <color theme="1"/>
      </right>
      <top style="thin">
        <color rgb="FF000000"/>
      </top>
      <bottom style="thin">
        <color theme="1"/>
      </bottom>
      <diagonal/>
    </border>
    <border>
      <left/>
      <right/>
      <top style="thin">
        <color theme="0" tint="-0.24994659260841701"/>
      </top>
      <bottom style="thin">
        <color indexed="64"/>
      </bottom>
      <diagonal/>
    </border>
    <border>
      <left style="thin">
        <color theme="0" tint="-0.24994659260841701"/>
      </left>
      <right style="thin">
        <color auto="1"/>
      </right>
      <top style="thin">
        <color theme="0" tint="-0.24994659260841701"/>
      </top>
      <bottom/>
      <diagonal/>
    </border>
    <border>
      <left style="slantDashDot">
        <color rgb="FFFFC000"/>
      </left>
      <right style="slantDashDot">
        <color rgb="FFFFC000"/>
      </right>
      <top style="slantDashDot">
        <color rgb="FFFFC000"/>
      </top>
      <bottom style="slantDashDot">
        <color rgb="FFFFC000"/>
      </bottom>
      <diagonal/>
    </border>
    <border>
      <left/>
      <right style="thin">
        <color indexed="9"/>
      </right>
      <top style="thin">
        <color indexed="9"/>
      </top>
      <bottom style="thin">
        <color indexed="9"/>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right/>
      <top style="thin">
        <color theme="0" tint="-0.34998626667073579"/>
      </top>
      <bottom style="thin">
        <color theme="0" tint="-0.34998626667073579"/>
      </bottom>
      <diagonal/>
    </border>
    <border>
      <left style="thin">
        <color theme="3" tint="-0.499984740745262"/>
      </left>
      <right/>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indexed="9"/>
      </left>
      <right/>
      <top style="thin">
        <color indexed="9"/>
      </top>
      <bottom style="thin">
        <color indexed="9"/>
      </bottom>
      <diagonal/>
    </border>
    <border>
      <left style="thin">
        <color theme="0" tint="-0.24994659260841701"/>
      </left>
      <right/>
      <top/>
      <bottom/>
      <diagonal/>
    </border>
    <border>
      <left style="thin">
        <color theme="0" tint="-0.34998626667073579"/>
      </left>
      <right style="thin">
        <color theme="0" tint="-0.34998626667073579"/>
      </right>
      <top style="medium">
        <color rgb="FFFF0000"/>
      </top>
      <bottom style="thin">
        <color theme="0" tint="-0.34998626667073579"/>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3" tint="-0.499984740745262"/>
      </left>
      <right style="thin">
        <color theme="0" tint="-0.24994659260841701"/>
      </right>
      <top style="thin">
        <color theme="0" tint="-0.24994659260841701"/>
      </top>
      <bottom style="thin">
        <color indexed="64"/>
      </bottom>
      <diagonal/>
    </border>
    <border>
      <left style="thin">
        <color theme="0" tint="-0.249977111117893"/>
      </left>
      <right/>
      <top style="thin">
        <color theme="0" tint="-0.249977111117893"/>
      </top>
      <bottom style="thin">
        <color indexed="64"/>
      </bottom>
      <diagonal/>
    </border>
    <border>
      <left/>
      <right style="thin">
        <color theme="3" tint="-0.499984740745262"/>
      </right>
      <top style="thin">
        <color theme="0" tint="-0.249977111117893"/>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auto="1"/>
      </right>
      <top/>
      <bottom/>
      <diagonal/>
    </border>
    <border>
      <left style="thin">
        <color rgb="FFFF0000"/>
      </left>
      <right style="thin">
        <color theme="4" tint="0.79998168889431442"/>
      </right>
      <top style="thin">
        <color theme="4" tint="0.79998168889431442"/>
      </top>
      <bottom style="thin">
        <color theme="0" tint="-0.24994659260841701"/>
      </bottom>
      <diagonal/>
    </border>
    <border>
      <left style="thin">
        <color theme="4" tint="0.79998168889431442"/>
      </left>
      <right style="thin">
        <color theme="4" tint="0.79998168889431442"/>
      </right>
      <top style="thin">
        <color theme="4" tint="0.79998168889431442"/>
      </top>
      <bottom style="thin">
        <color theme="0" tint="-0.24994659260841701"/>
      </bottom>
      <diagonal/>
    </border>
    <border>
      <left style="thin">
        <color theme="4" tint="0.79998168889431442"/>
      </left>
      <right style="thin">
        <color theme="3" tint="-0.499984740745262"/>
      </right>
      <top style="thin">
        <color theme="4" tint="0.79998168889431442"/>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bottom style="thin">
        <color indexed="64"/>
      </bottom>
      <diagonal/>
    </border>
    <border>
      <left/>
      <right/>
      <top/>
      <bottom style="thin">
        <color theme="0" tint="-0.34998626667073579"/>
      </bottom>
      <diagonal/>
    </border>
    <border>
      <left/>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indexed="9"/>
      </left>
      <right style="thin">
        <color indexed="9"/>
      </right>
      <top style="thin">
        <color indexed="9"/>
      </top>
      <bottom style="thin">
        <color indexed="9"/>
      </bottom>
      <diagonal/>
    </border>
  </borders>
  <cellStyleXfs count="27">
    <xf numFmtId="0" fontId="0" fillId="2" borderId="0"/>
    <xf numFmtId="0" fontId="3" fillId="0" borderId="0" applyNumberFormat="0" applyFill="0" applyBorder="0" applyAlignment="0" applyProtection="0">
      <alignment vertical="top"/>
      <protection locked="0"/>
    </xf>
    <xf numFmtId="0" fontId="1" fillId="4" borderId="1"/>
    <xf numFmtId="0" fontId="2" fillId="5" borderId="1">
      <alignment wrapText="1"/>
    </xf>
    <xf numFmtId="0" fontId="1" fillId="5" borderId="1">
      <alignment wrapText="1"/>
    </xf>
    <xf numFmtId="0" fontId="2" fillId="5" borderId="1">
      <alignment horizontal="center" vertical="center" wrapText="1"/>
    </xf>
    <xf numFmtId="49" fontId="2" fillId="5" borderId="1">
      <alignment horizontal="centerContinuous" wrapText="1"/>
    </xf>
    <xf numFmtId="164" fontId="1" fillId="6" borderId="7">
      <alignment wrapText="1"/>
      <protection locked="0"/>
    </xf>
    <xf numFmtId="0" fontId="1" fillId="6" borderId="7">
      <alignment wrapText="1"/>
      <protection locked="0"/>
    </xf>
    <xf numFmtId="0" fontId="1" fillId="2" borderId="0" applyNumberFormat="0"/>
    <xf numFmtId="165" fontId="1" fillId="6" borderId="7">
      <alignment wrapText="1"/>
      <protection locked="0"/>
    </xf>
    <xf numFmtId="0" fontId="6" fillId="5" borderId="1">
      <alignment horizontal="centerContinuous"/>
    </xf>
    <xf numFmtId="166" fontId="1" fillId="4" borderId="1">
      <alignment wrapText="1"/>
    </xf>
    <xf numFmtId="166" fontId="1" fillId="6" borderId="7">
      <protection locked="0"/>
    </xf>
    <xf numFmtId="167" fontId="1" fillId="6" borderId="7">
      <protection locked="0"/>
    </xf>
    <xf numFmtId="49" fontId="3" fillId="7" borderId="1">
      <protection locked="0"/>
    </xf>
    <xf numFmtId="49" fontId="1" fillId="6" borderId="1">
      <protection locked="0"/>
    </xf>
    <xf numFmtId="49" fontId="1" fillId="5" borderId="1">
      <alignment horizontal="center" vertical="center" wrapText="1"/>
    </xf>
    <xf numFmtId="0" fontId="7" fillId="0" borderId="8"/>
    <xf numFmtId="9" fontId="1" fillId="0" borderId="0" applyFont="0" applyFill="0" applyBorder="0" applyAlignment="0" applyProtection="0"/>
    <xf numFmtId="0" fontId="7" fillId="0" borderId="107"/>
    <xf numFmtId="0" fontId="7" fillId="0" borderId="107"/>
    <xf numFmtId="0" fontId="7" fillId="0" borderId="107"/>
    <xf numFmtId="0" fontId="7" fillId="0" borderId="107"/>
    <xf numFmtId="0" fontId="7" fillId="0" borderId="107"/>
    <xf numFmtId="0" fontId="7" fillId="0" borderId="107"/>
    <xf numFmtId="0" fontId="7" fillId="0" borderId="107"/>
  </cellStyleXfs>
  <cellXfs count="315">
    <xf numFmtId="0" fontId="0" fillId="2" borderId="0" xfId="0"/>
    <xf numFmtId="0" fontId="0" fillId="2" borderId="0" xfId="0" applyProtection="1"/>
    <xf numFmtId="0" fontId="0" fillId="2" borderId="0" xfId="0" applyAlignment="1" applyProtection="1">
      <alignment horizontal="center" wrapText="1"/>
    </xf>
    <xf numFmtId="164" fontId="16" fillId="9" borderId="6" xfId="0" applyNumberFormat="1" applyFont="1" applyFill="1" applyBorder="1" applyProtection="1"/>
    <xf numFmtId="0" fontId="16" fillId="9" borderId="4" xfId="0" applyFont="1" applyFill="1" applyBorder="1" applyProtection="1"/>
    <xf numFmtId="0" fontId="17" fillId="9" borderId="4" xfId="0" applyFont="1" applyFill="1" applyBorder="1" applyProtection="1"/>
    <xf numFmtId="0" fontId="17" fillId="9" borderId="5" xfId="0" applyFont="1" applyFill="1" applyBorder="1" applyProtection="1"/>
    <xf numFmtId="164" fontId="17" fillId="9" borderId="5" xfId="0" applyNumberFormat="1" applyFont="1" applyFill="1" applyBorder="1" applyProtection="1"/>
    <xf numFmtId="0" fontId="17" fillId="9" borderId="0" xfId="0" applyFont="1" applyFill="1" applyBorder="1" applyProtection="1"/>
    <xf numFmtId="164" fontId="17" fillId="9" borderId="0" xfId="0" applyNumberFormat="1" applyFont="1" applyFill="1" applyBorder="1" applyProtection="1"/>
    <xf numFmtId="0" fontId="20" fillId="9" borderId="0" xfId="0" applyFont="1" applyFill="1" applyBorder="1" applyProtection="1"/>
    <xf numFmtId="0" fontId="20" fillId="9" borderId="0" xfId="0" applyFont="1" applyFill="1" applyProtection="1"/>
    <xf numFmtId="0" fontId="21" fillId="9" borderId="0" xfId="0" applyFont="1" applyFill="1" applyBorder="1" applyAlignment="1" applyProtection="1">
      <alignment wrapText="1"/>
    </xf>
    <xf numFmtId="0" fontId="21" fillId="9" borderId="0" xfId="0" applyFont="1" applyFill="1" applyBorder="1" applyAlignment="1" applyProtection="1"/>
    <xf numFmtId="0" fontId="21" fillId="9" borderId="2" xfId="0" applyFont="1" applyFill="1" applyBorder="1" applyAlignment="1" applyProtection="1"/>
    <xf numFmtId="0" fontId="0" fillId="10" borderId="0" xfId="0" applyFill="1" applyProtection="1"/>
    <xf numFmtId="0" fontId="0" fillId="10" borderId="0" xfId="0" applyFill="1" applyBorder="1" applyProtection="1"/>
    <xf numFmtId="0" fontId="0" fillId="10" borderId="0" xfId="0" applyFill="1" applyAlignment="1" applyProtection="1">
      <alignment horizontal="center" wrapText="1"/>
    </xf>
    <xf numFmtId="49" fontId="2" fillId="10" borderId="0" xfId="6" applyFont="1" applyFill="1" applyBorder="1" applyAlignment="1" applyProtection="1">
      <alignment vertical="center" wrapText="1"/>
    </xf>
    <xf numFmtId="0" fontId="5" fillId="10" borderId="0" xfId="5" applyFont="1" applyFill="1" applyBorder="1" applyProtection="1">
      <alignment horizontal="center" vertical="center" wrapText="1"/>
    </xf>
    <xf numFmtId="164" fontId="0" fillId="10" borderId="0" xfId="0" applyNumberFormat="1" applyFill="1" applyBorder="1" applyProtection="1"/>
    <xf numFmtId="164" fontId="0" fillId="10" borderId="0" xfId="0" applyNumberFormat="1" applyFill="1" applyProtection="1"/>
    <xf numFmtId="0" fontId="1" fillId="10" borderId="0" xfId="5" applyFont="1" applyFill="1" applyBorder="1" applyProtection="1">
      <alignment horizontal="center" vertical="center" wrapText="1"/>
    </xf>
    <xf numFmtId="2" fontId="1" fillId="10" borderId="0" xfId="2" applyNumberFormat="1" applyFont="1" applyFill="1" applyBorder="1" applyProtection="1"/>
    <xf numFmtId="1" fontId="2" fillId="10" borderId="0" xfId="2" applyNumberFormat="1" applyFont="1" applyFill="1" applyBorder="1" applyAlignment="1" applyProtection="1">
      <alignment horizontal="center"/>
    </xf>
    <xf numFmtId="0" fontId="2" fillId="10" borderId="0" xfId="3" applyFill="1" applyBorder="1" applyProtection="1">
      <alignment wrapText="1"/>
    </xf>
    <xf numFmtId="0" fontId="2" fillId="10" borderId="0" xfId="2" applyFont="1" applyFill="1" applyBorder="1" applyAlignment="1" applyProtection="1">
      <alignment horizontal="center"/>
    </xf>
    <xf numFmtId="0" fontId="1" fillId="10" borderId="0" xfId="0" applyFont="1" applyFill="1"/>
    <xf numFmtId="0" fontId="0" fillId="10" borderId="0" xfId="0" applyFont="1" applyFill="1"/>
    <xf numFmtId="0" fontId="3" fillId="10" borderId="0" xfId="1" applyFill="1" applyAlignment="1" applyProtection="1"/>
    <xf numFmtId="0" fontId="2" fillId="10" borderId="0" xfId="0" applyFont="1" applyFill="1" applyBorder="1" applyAlignment="1" applyProtection="1"/>
    <xf numFmtId="0" fontId="2" fillId="10" borderId="0" xfId="0" applyFont="1" applyFill="1" applyBorder="1" applyAlignment="1" applyProtection="1">
      <alignment wrapText="1"/>
    </xf>
    <xf numFmtId="0" fontId="13" fillId="9" borderId="10" xfId="4" applyFont="1" applyFill="1" applyBorder="1" applyProtection="1">
      <alignment wrapText="1"/>
    </xf>
    <xf numFmtId="0" fontId="1" fillId="10" borderId="0" xfId="0" applyFont="1" applyFill="1" applyBorder="1" applyAlignment="1" applyProtection="1">
      <alignment wrapText="1"/>
    </xf>
    <xf numFmtId="0" fontId="4" fillId="10" borderId="0" xfId="0" applyFont="1" applyFill="1" applyBorder="1" applyAlignment="1" applyProtection="1">
      <alignment wrapText="1"/>
    </xf>
    <xf numFmtId="0" fontId="22" fillId="10" borderId="0" xfId="0" applyFont="1" applyFill="1" applyBorder="1" applyAlignment="1" applyProtection="1"/>
    <xf numFmtId="0" fontId="23" fillId="10" borderId="0" xfId="0" applyFont="1" applyFill="1" applyBorder="1" applyAlignment="1" applyProtection="1"/>
    <xf numFmtId="0" fontId="22" fillId="10" borderId="0" xfId="0" applyFont="1" applyFill="1" applyBorder="1" applyAlignment="1" applyProtection="1">
      <alignment wrapText="1"/>
    </xf>
    <xf numFmtId="0" fontId="22" fillId="10" borderId="0" xfId="0" applyFont="1" applyFill="1" applyProtection="1"/>
    <xf numFmtId="4" fontId="19" fillId="8" borderId="13" xfId="7" applyNumberFormat="1" applyFont="1" applyFill="1" applyBorder="1" applyAlignment="1" applyProtection="1">
      <alignment horizontal="right" vertical="center" wrapText="1"/>
    </xf>
    <xf numFmtId="0" fontId="25" fillId="11" borderId="12" xfId="5" applyFont="1" applyFill="1" applyBorder="1" applyAlignment="1" applyProtection="1">
      <alignment horizontal="center" vertical="center" wrapText="1"/>
    </xf>
    <xf numFmtId="0" fontId="26" fillId="11" borderId="0" xfId="5" applyFont="1" applyFill="1" applyBorder="1" applyAlignment="1" applyProtection="1">
      <alignment horizontal="center" vertical="center" wrapText="1"/>
    </xf>
    <xf numFmtId="0" fontId="25" fillId="11" borderId="0" xfId="5" applyFont="1" applyFill="1" applyBorder="1" applyAlignment="1" applyProtection="1">
      <alignment horizontal="center" vertical="center" wrapText="1"/>
    </xf>
    <xf numFmtId="4" fontId="0" fillId="8" borderId="14" xfId="0" applyNumberFormat="1" applyFill="1" applyBorder="1" applyProtection="1"/>
    <xf numFmtId="0" fontId="0" fillId="9" borderId="0" xfId="0" applyFill="1" applyBorder="1" applyProtection="1"/>
    <xf numFmtId="0" fontId="12" fillId="9" borderId="16" xfId="0" applyFont="1" applyFill="1" applyBorder="1" applyProtection="1"/>
    <xf numFmtId="0" fontId="12" fillId="9" borderId="18" xfId="0" applyFont="1" applyFill="1" applyBorder="1" applyProtection="1"/>
    <xf numFmtId="0" fontId="0" fillId="9" borderId="16" xfId="0" applyFill="1" applyBorder="1" applyProtection="1"/>
    <xf numFmtId="0" fontId="13" fillId="9" borderId="19" xfId="4" applyFont="1" applyFill="1" applyBorder="1" applyProtection="1">
      <alignment wrapText="1"/>
    </xf>
    <xf numFmtId="0" fontId="13" fillId="9" borderId="26" xfId="4" applyFont="1" applyFill="1" applyBorder="1" applyProtection="1">
      <alignment wrapText="1"/>
    </xf>
    <xf numFmtId="0" fontId="13" fillId="9" borderId="27" xfId="4" applyFont="1" applyFill="1" applyBorder="1" applyProtection="1">
      <alignment wrapText="1"/>
    </xf>
    <xf numFmtId="0" fontId="25" fillId="11" borderId="20" xfId="5" applyFont="1" applyFill="1" applyBorder="1" applyAlignment="1" applyProtection="1">
      <alignment horizontal="center" vertical="center" wrapText="1"/>
    </xf>
    <xf numFmtId="4" fontId="0" fillId="8" borderId="30" xfId="0" applyNumberFormat="1" applyFill="1" applyBorder="1" applyProtection="1"/>
    <xf numFmtId="4" fontId="0" fillId="8" borderId="31" xfId="0" applyNumberFormat="1" applyFill="1" applyBorder="1" applyProtection="1"/>
    <xf numFmtId="4" fontId="0" fillId="8" borderId="32" xfId="0" applyNumberFormat="1" applyFill="1" applyBorder="1" applyProtection="1"/>
    <xf numFmtId="0" fontId="0" fillId="9" borderId="18" xfId="0" applyFill="1" applyBorder="1" applyProtection="1"/>
    <xf numFmtId="0" fontId="0" fillId="9" borderId="20" xfId="0" applyFill="1" applyBorder="1" applyProtection="1"/>
    <xf numFmtId="0" fontId="0" fillId="9" borderId="23" xfId="0" applyFill="1" applyBorder="1" applyProtection="1"/>
    <xf numFmtId="0" fontId="0" fillId="9" borderId="24" xfId="0" applyFill="1" applyBorder="1" applyProtection="1"/>
    <xf numFmtId="0" fontId="17" fillId="9" borderId="16" xfId="0" applyFont="1" applyFill="1" applyBorder="1" applyProtection="1"/>
    <xf numFmtId="0" fontId="21" fillId="9" borderId="23" xfId="0" applyFont="1" applyFill="1" applyBorder="1" applyAlignment="1" applyProtection="1"/>
    <xf numFmtId="0" fontId="0" fillId="11" borderId="16" xfId="0" applyFill="1" applyBorder="1" applyProtection="1"/>
    <xf numFmtId="0" fontId="0" fillId="11" borderId="18" xfId="0" applyFill="1" applyBorder="1" applyProtection="1"/>
    <xf numFmtId="0" fontId="34" fillId="2" borderId="0" xfId="0" applyFont="1"/>
    <xf numFmtId="0" fontId="1" fillId="2" borderId="0" xfId="0" applyFont="1"/>
    <xf numFmtId="0" fontId="36" fillId="2" borderId="0" xfId="0" applyFont="1"/>
    <xf numFmtId="0" fontId="35" fillId="2" borderId="0" xfId="0" applyFont="1" applyAlignment="1" applyProtection="1">
      <alignment wrapText="1"/>
    </xf>
    <xf numFmtId="0" fontId="3" fillId="2" borderId="0" xfId="1" applyFill="1" applyAlignment="1" applyProtection="1"/>
    <xf numFmtId="0" fontId="35" fillId="2" borderId="0" xfId="0" applyFont="1" applyAlignment="1" applyProtection="1"/>
    <xf numFmtId="0" fontId="0" fillId="2" borderId="0" xfId="0" applyAlignment="1" applyProtection="1"/>
    <xf numFmtId="0" fontId="37" fillId="2" borderId="0" xfId="0" applyFont="1" applyProtection="1"/>
    <xf numFmtId="0" fontId="0" fillId="2" borderId="0" xfId="0" applyFont="1"/>
    <xf numFmtId="0" fontId="33" fillId="8" borderId="0" xfId="0" applyFont="1" applyFill="1"/>
    <xf numFmtId="0" fontId="33" fillId="8" borderId="0" xfId="0" applyFont="1" applyFill="1" applyAlignment="1">
      <alignment horizontal="left" wrapText="1"/>
    </xf>
    <xf numFmtId="0" fontId="0" fillId="8" borderId="0" xfId="0" applyFill="1"/>
    <xf numFmtId="1" fontId="12" fillId="10" borderId="0" xfId="0" applyNumberFormat="1" applyFont="1" applyFill="1" applyBorder="1" applyAlignment="1" applyProtection="1">
      <alignment horizontal="center"/>
    </xf>
    <xf numFmtId="0" fontId="18" fillId="10" borderId="0" xfId="5" applyFont="1" applyFill="1" applyBorder="1" applyAlignment="1" applyProtection="1">
      <alignment horizontal="center" vertical="center" wrapText="1"/>
    </xf>
    <xf numFmtId="0" fontId="31" fillId="8" borderId="0" xfId="0" applyFont="1" applyFill="1" applyBorder="1" applyProtection="1"/>
    <xf numFmtId="0" fontId="31" fillId="8" borderId="0" xfId="9" applyFont="1" applyFill="1" applyBorder="1" applyProtection="1"/>
    <xf numFmtId="0" fontId="31" fillId="8" borderId="20" xfId="0" applyFont="1" applyFill="1" applyBorder="1" applyProtection="1"/>
    <xf numFmtId="0" fontId="31" fillId="8" borderId="23" xfId="0" applyFont="1" applyFill="1" applyBorder="1" applyProtection="1"/>
    <xf numFmtId="0" fontId="31" fillId="8" borderId="23" xfId="9" applyFont="1" applyFill="1" applyBorder="1" applyProtection="1"/>
    <xf numFmtId="0" fontId="31" fillId="8" borderId="24" xfId="0" applyFont="1" applyFill="1" applyBorder="1" applyProtection="1"/>
    <xf numFmtId="0" fontId="0" fillId="9" borderId="21" xfId="0" applyFill="1" applyBorder="1" applyProtection="1"/>
    <xf numFmtId="0" fontId="13" fillId="9" borderId="13" xfId="4" applyFont="1" applyFill="1" applyBorder="1" applyProtection="1">
      <alignment wrapText="1"/>
    </xf>
    <xf numFmtId="0" fontId="13" fillId="9" borderId="33" xfId="4" applyFont="1" applyFill="1" applyBorder="1" applyProtection="1">
      <alignment wrapText="1"/>
    </xf>
    <xf numFmtId="0" fontId="18" fillId="9" borderId="43" xfId="5" applyFont="1" applyFill="1" applyBorder="1" applyAlignment="1" applyProtection="1">
      <alignment horizontal="center" vertical="center" wrapText="1"/>
    </xf>
    <xf numFmtId="0" fontId="18" fillId="9" borderId="46" xfId="5" applyFont="1" applyFill="1" applyBorder="1" applyAlignment="1" applyProtection="1">
      <alignment horizontal="center" vertical="center" wrapText="1"/>
    </xf>
    <xf numFmtId="0" fontId="31" fillId="8" borderId="0" xfId="0" applyFont="1" applyFill="1" applyBorder="1" applyAlignment="1" applyProtection="1">
      <alignment horizontal="left" vertical="center"/>
    </xf>
    <xf numFmtId="0" fontId="31" fillId="8" borderId="23" xfId="0" applyFont="1" applyFill="1" applyBorder="1" applyAlignment="1" applyProtection="1">
      <alignment horizontal="left" vertical="center"/>
    </xf>
    <xf numFmtId="0" fontId="32" fillId="9" borderId="0" xfId="11" applyFont="1" applyFill="1" applyBorder="1" applyAlignment="1" applyProtection="1">
      <alignment horizontal="left"/>
    </xf>
    <xf numFmtId="0" fontId="13" fillId="9" borderId="47" xfId="5" applyFont="1" applyFill="1" applyBorder="1" applyAlignment="1" applyProtection="1">
      <alignment vertical="center" wrapText="1"/>
    </xf>
    <xf numFmtId="0" fontId="13" fillId="9" borderId="48" xfId="5" applyFont="1" applyFill="1" applyBorder="1" applyAlignment="1" applyProtection="1">
      <alignment vertical="center" wrapText="1"/>
    </xf>
    <xf numFmtId="4" fontId="15" fillId="8" borderId="13" xfId="2" applyNumberFormat="1" applyFont="1" applyFill="1" applyBorder="1" applyAlignment="1" applyProtection="1">
      <alignment horizontal="right"/>
    </xf>
    <xf numFmtId="0" fontId="13" fillId="9" borderId="47" xfId="5" applyFont="1" applyFill="1" applyBorder="1" applyAlignment="1" applyProtection="1">
      <alignment horizontal="center" vertical="center" wrapText="1"/>
    </xf>
    <xf numFmtId="0" fontId="0" fillId="10" borderId="0" xfId="0" applyFill="1" applyAlignment="1" applyProtection="1">
      <alignment wrapText="1"/>
    </xf>
    <xf numFmtId="0" fontId="13" fillId="9" borderId="53" xfId="4" applyFont="1" applyFill="1" applyBorder="1" applyProtection="1">
      <alignment wrapText="1"/>
    </xf>
    <xf numFmtId="0" fontId="13" fillId="9" borderId="54" xfId="4" applyFont="1" applyFill="1" applyBorder="1" applyProtection="1">
      <alignment wrapText="1"/>
    </xf>
    <xf numFmtId="0" fontId="0" fillId="8" borderId="46" xfId="0" applyFill="1" applyBorder="1" applyAlignment="1" applyProtection="1">
      <alignment horizontal="center" wrapText="1"/>
    </xf>
    <xf numFmtId="0" fontId="31" fillId="8" borderId="52" xfId="9" applyFont="1" applyFill="1" applyBorder="1" applyAlignment="1" applyProtection="1">
      <alignment horizontal="left"/>
    </xf>
    <xf numFmtId="0" fontId="0" fillId="10" borderId="0" xfId="0" applyFill="1"/>
    <xf numFmtId="0" fontId="13" fillId="9" borderId="57" xfId="8" applyFont="1" applyFill="1" applyBorder="1" applyProtection="1">
      <alignment wrapText="1"/>
    </xf>
    <xf numFmtId="0" fontId="13" fillId="9" borderId="58" xfId="8" applyFont="1" applyFill="1" applyBorder="1" applyProtection="1">
      <alignment wrapText="1"/>
    </xf>
    <xf numFmtId="0" fontId="13" fillId="9" borderId="12" xfId="5" applyFont="1" applyFill="1" applyBorder="1" applyAlignment="1" applyProtection="1">
      <alignment horizontal="center" vertical="center" wrapText="1"/>
    </xf>
    <xf numFmtId="164" fontId="5" fillId="3" borderId="63" xfId="7" applyFont="1" applyFill="1" applyBorder="1" applyProtection="1">
      <alignment wrapText="1"/>
      <protection locked="0"/>
    </xf>
    <xf numFmtId="0" fontId="5" fillId="3" borderId="63" xfId="2" applyFont="1" applyFill="1" applyBorder="1" applyProtection="1">
      <protection locked="0"/>
    </xf>
    <xf numFmtId="165" fontId="19" fillId="3" borderId="63" xfId="10" quotePrefix="1" applyFont="1" applyFill="1" applyBorder="1" applyProtection="1">
      <alignment wrapText="1"/>
      <protection locked="0"/>
    </xf>
    <xf numFmtId="4" fontId="0" fillId="8" borderId="59" xfId="0" applyNumberFormat="1" applyFill="1" applyBorder="1" applyProtection="1"/>
    <xf numFmtId="4" fontId="0" fillId="8" borderId="60" xfId="0" applyNumberFormat="1" applyFill="1" applyBorder="1" applyProtection="1"/>
    <xf numFmtId="0" fontId="13" fillId="9" borderId="56" xfId="4" applyFont="1" applyFill="1" applyBorder="1" applyProtection="1">
      <alignment wrapText="1"/>
    </xf>
    <xf numFmtId="0" fontId="9" fillId="17" borderId="9" xfId="0" applyFont="1" applyFill="1" applyBorder="1" applyAlignment="1">
      <alignment horizontal="left" vertical="top" wrapText="1"/>
    </xf>
    <xf numFmtId="0" fontId="9" fillId="17" borderId="9" xfId="0" applyFont="1" applyFill="1" applyBorder="1" applyAlignment="1">
      <alignment horizontal="right" vertical="top" wrapText="1"/>
    </xf>
    <xf numFmtId="2" fontId="8" fillId="17" borderId="9" xfId="0" applyNumberFormat="1" applyFont="1" applyFill="1" applyBorder="1" applyAlignment="1">
      <alignment horizontal="left" vertical="top" wrapText="1"/>
    </xf>
    <xf numFmtId="2" fontId="10" fillId="17" borderId="9" xfId="0" applyNumberFormat="1" applyFont="1" applyFill="1" applyBorder="1" applyAlignment="1">
      <alignment horizontal="left" vertical="top" wrapText="1"/>
    </xf>
    <xf numFmtId="2" fontId="8" fillId="17" borderId="9" xfId="0" applyNumberFormat="1" applyFont="1" applyFill="1" applyBorder="1" applyAlignment="1">
      <alignment horizontal="left" vertical="center" wrapText="1"/>
    </xf>
    <xf numFmtId="2" fontId="10" fillId="17" borderId="9" xfId="0" applyNumberFormat="1" applyFont="1" applyFill="1" applyBorder="1" applyAlignment="1">
      <alignment horizontal="left" vertical="center" wrapText="1"/>
    </xf>
    <xf numFmtId="0" fontId="43" fillId="17" borderId="66" xfId="0" applyFont="1" applyFill="1" applyBorder="1"/>
    <xf numFmtId="0" fontId="0" fillId="17" borderId="67" xfId="0" applyFill="1" applyBorder="1"/>
    <xf numFmtId="0" fontId="0" fillId="17" borderId="68" xfId="0" applyFill="1" applyBorder="1"/>
    <xf numFmtId="0" fontId="0" fillId="17" borderId="69" xfId="0" applyFill="1" applyBorder="1"/>
    <xf numFmtId="0" fontId="9" fillId="17" borderId="69" xfId="0" applyFont="1" applyFill="1" applyBorder="1" applyAlignment="1">
      <alignment horizontal="left" vertical="top" wrapText="1"/>
    </xf>
    <xf numFmtId="0" fontId="9" fillId="17" borderId="70" xfId="0" applyFont="1" applyFill="1" applyBorder="1" applyAlignment="1">
      <alignment horizontal="left" vertical="top" wrapText="1"/>
    </xf>
    <xf numFmtId="2" fontId="9" fillId="17" borderId="69" xfId="0" applyNumberFormat="1" applyFont="1" applyFill="1" applyBorder="1" applyAlignment="1">
      <alignment horizontal="left" vertical="top" wrapText="1"/>
    </xf>
    <xf numFmtId="2" fontId="10" fillId="17" borderId="70" xfId="0" applyNumberFormat="1" applyFont="1" applyFill="1" applyBorder="1" applyAlignment="1">
      <alignment horizontal="left" vertical="top" wrapText="1"/>
    </xf>
    <xf numFmtId="2" fontId="9" fillId="17" borderId="69" xfId="0" applyNumberFormat="1" applyFont="1" applyFill="1" applyBorder="1" applyAlignment="1">
      <alignment horizontal="left" vertical="center" wrapText="1"/>
    </xf>
    <xf numFmtId="2" fontId="10" fillId="17" borderId="70" xfId="0" applyNumberFormat="1" applyFont="1" applyFill="1" applyBorder="1" applyAlignment="1">
      <alignment horizontal="left" vertical="center" wrapText="1"/>
    </xf>
    <xf numFmtId="0" fontId="13" fillId="9" borderId="75" xfId="4" applyFont="1" applyFill="1" applyBorder="1" applyProtection="1">
      <alignment wrapText="1"/>
    </xf>
    <xf numFmtId="0" fontId="0" fillId="0" borderId="0" xfId="0" applyFill="1"/>
    <xf numFmtId="0" fontId="7" fillId="0" borderId="8" xfId="18"/>
    <xf numFmtId="0" fontId="0" fillId="0" borderId="0" xfId="0" applyFill="1" applyAlignment="1">
      <alignment wrapText="1"/>
    </xf>
    <xf numFmtId="4" fontId="0" fillId="2" borderId="0" xfId="0" applyNumberFormat="1"/>
    <xf numFmtId="0" fontId="0" fillId="2" borderId="0" xfId="0" applyProtection="1">
      <protection locked="0"/>
    </xf>
    <xf numFmtId="0" fontId="0" fillId="0" borderId="0" xfId="0" quotePrefix="1" applyFill="1"/>
    <xf numFmtId="4" fontId="0" fillId="0" borderId="0" xfId="0" applyNumberFormat="1" applyFill="1"/>
    <xf numFmtId="0" fontId="7" fillId="0" borderId="77" xfId="18" applyBorder="1"/>
    <xf numFmtId="0" fontId="4" fillId="2" borderId="0" xfId="0" applyFont="1"/>
    <xf numFmtId="0" fontId="0" fillId="2" borderId="0" xfId="0" applyAlignment="1"/>
    <xf numFmtId="0" fontId="0" fillId="2" borderId="0" xfId="0" quotePrefix="1"/>
    <xf numFmtId="0" fontId="2" fillId="10" borderId="0" xfId="0" applyFont="1" applyFill="1" applyBorder="1" applyAlignment="1" applyProtection="1">
      <alignment wrapText="1"/>
    </xf>
    <xf numFmtId="0" fontId="47" fillId="9" borderId="0" xfId="11" applyFont="1" applyFill="1" applyBorder="1" applyAlignment="1" applyProtection="1">
      <alignment horizontal="left"/>
    </xf>
    <xf numFmtId="0" fontId="12" fillId="9" borderId="4" xfId="0" applyFont="1" applyFill="1" applyBorder="1" applyProtection="1"/>
    <xf numFmtId="0" fontId="11" fillId="9" borderId="4" xfId="0" applyFont="1" applyFill="1" applyBorder="1" applyProtection="1"/>
    <xf numFmtId="0" fontId="11" fillId="9" borderId="4" xfId="0" applyFont="1" applyFill="1" applyBorder="1" applyAlignment="1" applyProtection="1"/>
    <xf numFmtId="0" fontId="12" fillId="9" borderId="4" xfId="0" applyFont="1" applyFill="1" applyBorder="1" applyAlignment="1" applyProtection="1"/>
    <xf numFmtId="0" fontId="12" fillId="9" borderId="3" xfId="0" applyFont="1" applyFill="1" applyBorder="1" applyAlignment="1" applyProtection="1"/>
    <xf numFmtId="164" fontId="1" fillId="3" borderId="80" xfId="7" applyFont="1" applyFill="1" applyBorder="1" applyProtection="1">
      <alignment wrapText="1"/>
      <protection locked="0"/>
    </xf>
    <xf numFmtId="0" fontId="13" fillId="9" borderId="81" xfId="8" applyFont="1" applyFill="1" applyBorder="1" applyProtection="1">
      <alignment wrapText="1"/>
    </xf>
    <xf numFmtId="0" fontId="13" fillId="9" borderId="10" xfId="8" applyFont="1" applyFill="1" applyBorder="1" applyProtection="1">
      <alignment wrapText="1"/>
    </xf>
    <xf numFmtId="0" fontId="13" fillId="9" borderId="82" xfId="8" applyFont="1" applyFill="1" applyBorder="1" applyProtection="1">
      <alignment wrapText="1"/>
    </xf>
    <xf numFmtId="166" fontId="1" fillId="4" borderId="10" xfId="12" applyBorder="1">
      <alignment wrapText="1"/>
    </xf>
    <xf numFmtId="0" fontId="13" fillId="9" borderId="83" xfId="8" applyFont="1" applyFill="1" applyBorder="1" applyProtection="1">
      <alignment wrapText="1"/>
    </xf>
    <xf numFmtId="0" fontId="7" fillId="0" borderId="84" xfId="18" applyBorder="1"/>
    <xf numFmtId="1" fontId="1" fillId="4" borderId="10" xfId="2" applyNumberFormat="1" applyBorder="1"/>
    <xf numFmtId="164" fontId="1" fillId="4" borderId="10" xfId="2" applyNumberFormat="1" applyBorder="1"/>
    <xf numFmtId="0" fontId="1" fillId="4" borderId="10" xfId="2" applyBorder="1"/>
    <xf numFmtId="166" fontId="43" fillId="4" borderId="10" xfId="12" applyFont="1" applyBorder="1">
      <alignment wrapText="1"/>
    </xf>
    <xf numFmtId="0" fontId="13" fillId="9" borderId="10" xfId="8" applyFont="1" applyFill="1" applyBorder="1" applyAlignment="1" applyProtection="1">
      <alignment horizontal="left" wrapText="1"/>
    </xf>
    <xf numFmtId="169" fontId="1" fillId="3" borderId="80" xfId="19" applyNumberFormat="1" applyFont="1" applyFill="1" applyBorder="1" applyAlignment="1" applyProtection="1">
      <alignment wrapText="1"/>
      <protection locked="0"/>
    </xf>
    <xf numFmtId="0" fontId="13" fillId="9" borderId="13" xfId="8" applyFont="1" applyFill="1" applyBorder="1" applyProtection="1">
      <alignment wrapText="1"/>
    </xf>
    <xf numFmtId="0" fontId="1" fillId="4" borderId="86" xfId="2" applyBorder="1"/>
    <xf numFmtId="2" fontId="1" fillId="3" borderId="80" xfId="19" applyNumberFormat="1" applyFont="1" applyFill="1" applyBorder="1" applyAlignment="1" applyProtection="1">
      <alignment wrapText="1"/>
      <protection locked="0"/>
    </xf>
    <xf numFmtId="0" fontId="53" fillId="10" borderId="0" xfId="0" applyFont="1" applyFill="1" applyProtection="1"/>
    <xf numFmtId="0" fontId="54" fillId="10" borderId="0" xfId="0" applyFont="1" applyFill="1" applyProtection="1"/>
    <xf numFmtId="0" fontId="35" fillId="2" borderId="0" xfId="0" applyFont="1" applyAlignment="1" applyProtection="1">
      <alignment wrapText="1"/>
    </xf>
    <xf numFmtId="0" fontId="0" fillId="2" borderId="0" xfId="0" applyAlignment="1" applyProtection="1">
      <alignment vertical="center" wrapText="1"/>
    </xf>
    <xf numFmtId="0" fontId="3" fillId="2" borderId="0" xfId="1" applyFill="1" applyAlignment="1" applyProtection="1">
      <alignment vertical="center"/>
    </xf>
    <xf numFmtId="0" fontId="2" fillId="10" borderId="0" xfId="0" applyFont="1" applyFill="1" applyBorder="1" applyAlignment="1" applyProtection="1">
      <alignment wrapText="1"/>
    </xf>
    <xf numFmtId="1" fontId="1" fillId="18" borderId="10" xfId="0" applyNumberFormat="1" applyFont="1" applyFill="1" applyBorder="1" applyAlignment="1" applyProtection="1">
      <alignment horizontal="center"/>
    </xf>
    <xf numFmtId="2" fontId="1" fillId="18" borderId="10" xfId="0" applyNumberFormat="1" applyFont="1" applyFill="1" applyBorder="1" applyAlignment="1" applyProtection="1">
      <alignment horizontal="center"/>
    </xf>
    <xf numFmtId="2" fontId="1" fillId="18" borderId="13" xfId="0" applyNumberFormat="1" applyFont="1" applyFill="1" applyBorder="1" applyAlignment="1" applyProtection="1">
      <alignment horizontal="center"/>
    </xf>
    <xf numFmtId="168" fontId="1" fillId="18" borderId="13" xfId="19" applyNumberFormat="1" applyFont="1" applyFill="1" applyBorder="1" applyAlignment="1" applyProtection="1">
      <alignment horizontal="center"/>
    </xf>
    <xf numFmtId="2" fontId="1" fillId="14" borderId="10" xfId="0" applyNumberFormat="1" applyFont="1" applyFill="1" applyBorder="1" applyAlignment="1" applyProtection="1">
      <alignment horizontal="center"/>
    </xf>
    <xf numFmtId="4" fontId="0" fillId="14" borderId="13" xfId="19" applyNumberFormat="1" applyFont="1" applyFill="1" applyBorder="1" applyAlignment="1" applyProtection="1">
      <alignment horizontal="center"/>
    </xf>
    <xf numFmtId="2" fontId="1" fillId="14" borderId="27" xfId="0" applyNumberFormat="1" applyFont="1" applyFill="1" applyBorder="1" applyAlignment="1" applyProtection="1">
      <alignment horizontal="center"/>
    </xf>
    <xf numFmtId="4" fontId="0" fillId="14" borderId="87" xfId="19" applyNumberFormat="1" applyFont="1" applyFill="1" applyBorder="1" applyAlignment="1" applyProtection="1">
      <alignment horizontal="center"/>
    </xf>
    <xf numFmtId="4" fontId="0" fillId="14" borderId="55" xfId="19" applyNumberFormat="1" applyFont="1" applyFill="1" applyBorder="1" applyAlignment="1" applyProtection="1">
      <alignment horizontal="center"/>
    </xf>
    <xf numFmtId="0" fontId="0" fillId="8" borderId="46" xfId="0" applyFill="1" applyBorder="1" applyAlignment="1" applyProtection="1">
      <alignment horizontal="center" vertical="center" wrapText="1"/>
    </xf>
    <xf numFmtId="4" fontId="15" fillId="8" borderId="55" xfId="2" applyNumberFormat="1" applyFont="1" applyFill="1" applyBorder="1" applyAlignment="1" applyProtection="1">
      <alignment horizontal="right"/>
    </xf>
    <xf numFmtId="0" fontId="30" fillId="11" borderId="91" xfId="5" applyFont="1" applyFill="1" applyBorder="1" applyProtection="1">
      <alignment horizontal="center" vertical="center" wrapText="1"/>
    </xf>
    <xf numFmtId="0" fontId="30" fillId="11" borderId="65" xfId="5" applyFont="1" applyFill="1" applyBorder="1" applyProtection="1">
      <alignment horizontal="center" vertical="center" wrapText="1"/>
    </xf>
    <xf numFmtId="0" fontId="18" fillId="9" borderId="92" xfId="5" applyFont="1" applyFill="1" applyBorder="1" applyAlignment="1" applyProtection="1">
      <alignment horizontal="center" vertical="center" wrapText="1"/>
    </xf>
    <xf numFmtId="170" fontId="1" fillId="14" borderId="10" xfId="0" applyNumberFormat="1" applyFont="1" applyFill="1" applyBorder="1" applyAlignment="1" applyProtection="1">
      <alignment horizontal="center"/>
    </xf>
    <xf numFmtId="170" fontId="1" fillId="14" borderId="87" xfId="0" applyNumberFormat="1" applyFont="1" applyFill="1" applyBorder="1" applyAlignment="1" applyProtection="1">
      <alignment horizontal="center"/>
    </xf>
    <xf numFmtId="0" fontId="18" fillId="9" borderId="93" xfId="5" applyFont="1" applyFill="1" applyBorder="1" applyAlignment="1" applyProtection="1">
      <alignment horizontal="center" vertical="center" wrapText="1"/>
    </xf>
    <xf numFmtId="170" fontId="1" fillId="14" borderId="44" xfId="0" applyNumberFormat="1" applyFont="1" applyFill="1" applyBorder="1" applyAlignment="1" applyProtection="1">
      <alignment horizontal="center"/>
    </xf>
    <xf numFmtId="170" fontId="1" fillId="14" borderId="45" xfId="0" applyNumberFormat="1" applyFont="1" applyFill="1" applyBorder="1" applyAlignment="1" applyProtection="1">
      <alignment horizontal="center"/>
    </xf>
    <xf numFmtId="1" fontId="5" fillId="19" borderId="76" xfId="0" applyNumberFormat="1" applyFont="1" applyFill="1" applyBorder="1" applyAlignment="1" applyProtection="1">
      <alignment horizontal="center" wrapText="1"/>
    </xf>
    <xf numFmtId="0" fontId="18" fillId="9" borderId="92" xfId="5" applyFont="1" applyFill="1" applyBorder="1" applyAlignment="1" applyProtection="1">
      <alignment horizontal="center" vertical="top" wrapText="1"/>
    </xf>
    <xf numFmtId="0" fontId="18" fillId="9" borderId="93" xfId="5" applyFont="1" applyFill="1" applyBorder="1" applyAlignment="1" applyProtection="1">
      <alignment horizontal="center" vertical="top" wrapText="1"/>
    </xf>
    <xf numFmtId="0" fontId="31" fillId="8" borderId="94" xfId="0" applyFont="1" applyFill="1" applyBorder="1" applyAlignment="1" applyProtection="1">
      <alignment vertical="center"/>
    </xf>
    <xf numFmtId="0" fontId="31" fillId="8" borderId="95" xfId="0" applyFont="1" applyFill="1" applyBorder="1" applyProtection="1"/>
    <xf numFmtId="0" fontId="31" fillId="8" borderId="96" xfId="0" applyFont="1" applyFill="1" applyBorder="1" applyProtection="1"/>
    <xf numFmtId="1" fontId="1" fillId="16" borderId="10" xfId="0" applyNumberFormat="1" applyFont="1" applyFill="1" applyBorder="1" applyAlignment="1" applyProtection="1">
      <alignment horizontal="center"/>
    </xf>
    <xf numFmtId="1" fontId="0" fillId="15" borderId="44" xfId="0" applyNumberFormat="1" applyFont="1" applyFill="1" applyBorder="1" applyAlignment="1" applyProtection="1">
      <alignment horizontal="center"/>
    </xf>
    <xf numFmtId="0" fontId="1" fillId="10" borderId="0" xfId="0" applyFont="1" applyFill="1" applyBorder="1" applyAlignment="1" applyProtection="1">
      <alignment wrapText="1"/>
    </xf>
    <xf numFmtId="0" fontId="2" fillId="10" borderId="0" xfId="0" applyFont="1" applyFill="1" applyBorder="1" applyAlignment="1" applyProtection="1">
      <alignment wrapText="1"/>
    </xf>
    <xf numFmtId="0" fontId="14" fillId="9" borderId="0" xfId="5" applyFont="1" applyFill="1" applyBorder="1" applyAlignment="1" applyProtection="1">
      <alignment horizontal="center" vertical="center" wrapText="1"/>
    </xf>
    <xf numFmtId="0" fontId="32" fillId="9" borderId="0" xfId="11" applyFont="1" applyFill="1" applyBorder="1" applyAlignment="1" applyProtection="1">
      <alignment horizontal="left"/>
    </xf>
    <xf numFmtId="0" fontId="24" fillId="11" borderId="98" xfId="5" applyFont="1" applyFill="1" applyBorder="1" applyAlignment="1" applyProtection="1">
      <alignment horizontal="center" vertical="center" wrapText="1"/>
    </xf>
    <xf numFmtId="0" fontId="30" fillId="11" borderId="99" xfId="5" applyFont="1" applyFill="1" applyBorder="1" applyAlignment="1" applyProtection="1">
      <alignment wrapText="1"/>
    </xf>
    <xf numFmtId="1" fontId="12" fillId="10" borderId="103" xfId="0" applyNumberFormat="1" applyFont="1" applyFill="1" applyBorder="1" applyAlignment="1" applyProtection="1">
      <alignment horizontal="center"/>
    </xf>
    <xf numFmtId="9" fontId="0" fillId="0" borderId="79" xfId="19" applyFont="1" applyFill="1" applyBorder="1" applyAlignment="1" applyProtection="1">
      <alignment vertical="center"/>
      <protection locked="0"/>
    </xf>
    <xf numFmtId="0" fontId="13" fillId="9" borderId="91" xfId="8" applyFont="1" applyFill="1" applyBorder="1" applyProtection="1">
      <alignment wrapText="1"/>
    </xf>
    <xf numFmtId="166" fontId="1" fillId="4" borderId="65" xfId="12" applyBorder="1">
      <alignment wrapText="1"/>
    </xf>
    <xf numFmtId="166" fontId="1" fillId="3" borderId="63" xfId="7" applyNumberFormat="1" applyFont="1" applyFill="1" applyBorder="1" applyProtection="1">
      <alignment wrapText="1"/>
      <protection locked="0"/>
    </xf>
    <xf numFmtId="166" fontId="1" fillId="4" borderId="92" xfId="12" applyBorder="1">
      <alignment wrapText="1"/>
    </xf>
    <xf numFmtId="167" fontId="1" fillId="0" borderId="63" xfId="14" applyFill="1" applyBorder="1">
      <protection locked="0"/>
    </xf>
    <xf numFmtId="0" fontId="13" fillId="9" borderId="104" xfId="8" applyFont="1" applyFill="1" applyBorder="1" applyProtection="1">
      <alignment wrapText="1"/>
    </xf>
    <xf numFmtId="164" fontId="1" fillId="3" borderId="63" xfId="7" applyFont="1" applyFill="1" applyBorder="1" applyProtection="1">
      <alignment wrapText="1"/>
      <protection locked="0"/>
    </xf>
    <xf numFmtId="0" fontId="13" fillId="9" borderId="105" xfId="8" applyFont="1" applyFill="1" applyBorder="1" applyProtection="1">
      <alignment wrapText="1"/>
    </xf>
    <xf numFmtId="0" fontId="13" fillId="9" borderId="106" xfId="8" applyFont="1" applyFill="1" applyBorder="1" applyProtection="1">
      <alignment wrapText="1"/>
    </xf>
    <xf numFmtId="0" fontId="13" fillId="9" borderId="37" xfId="8" applyFont="1" applyFill="1" applyBorder="1" applyProtection="1">
      <alignment wrapText="1"/>
    </xf>
    <xf numFmtId="167" fontId="1" fillId="4" borderId="65" xfId="14" applyFill="1" applyBorder="1" applyProtection="1"/>
    <xf numFmtId="167" fontId="1" fillId="4" borderId="92" xfId="14" applyFill="1" applyBorder="1" applyProtection="1"/>
    <xf numFmtId="166" fontId="1" fillId="4" borderId="10" xfId="12" applyBorder="1">
      <alignment wrapText="1"/>
    </xf>
    <xf numFmtId="166" fontId="1" fillId="4" borderId="10" xfId="12" applyBorder="1">
      <alignment wrapText="1"/>
    </xf>
    <xf numFmtId="166" fontId="43" fillId="4" borderId="10" xfId="12" applyFont="1" applyBorder="1">
      <alignment wrapText="1"/>
    </xf>
    <xf numFmtId="0" fontId="0" fillId="20" borderId="46" xfId="0" applyFill="1" applyBorder="1" applyAlignment="1" applyProtection="1">
      <alignment horizontal="center" wrapText="1"/>
    </xf>
    <xf numFmtId="0" fontId="0" fillId="20" borderId="45" xfId="0" applyFill="1" applyBorder="1" applyAlignment="1" applyProtection="1">
      <alignment horizontal="center" wrapText="1"/>
    </xf>
    <xf numFmtId="0" fontId="18" fillId="9" borderId="92" xfId="5" applyFont="1" applyFill="1" applyBorder="1" applyAlignment="1" applyProtection="1">
      <alignment horizontal="center" wrapText="1"/>
    </xf>
    <xf numFmtId="0" fontId="14" fillId="9" borderId="0" xfId="5" applyFont="1" applyFill="1" applyBorder="1" applyAlignment="1" applyProtection="1">
      <alignment horizontal="center" wrapText="1"/>
    </xf>
    <xf numFmtId="0" fontId="18" fillId="9" borderId="93" xfId="5" applyFont="1" applyFill="1" applyBorder="1" applyAlignment="1" applyProtection="1">
      <alignment horizontal="center" wrapText="1"/>
    </xf>
    <xf numFmtId="0" fontId="18" fillId="10" borderId="0" xfId="5" applyFont="1" applyFill="1" applyBorder="1" applyAlignment="1" applyProtection="1">
      <alignment horizontal="center" wrapText="1"/>
    </xf>
    <xf numFmtId="0" fontId="11" fillId="9" borderId="62" xfId="5" applyFont="1" applyFill="1" applyBorder="1" applyAlignment="1" applyProtection="1">
      <alignment horizontal="center" vertical="center" wrapText="1"/>
    </xf>
    <xf numFmtId="0" fontId="5" fillId="2" borderId="0" xfId="0" applyFont="1" applyAlignment="1" applyProtection="1">
      <alignment wrapText="1"/>
    </xf>
    <xf numFmtId="0" fontId="35" fillId="2" borderId="0" xfId="0" applyFont="1" applyAlignment="1" applyProtection="1">
      <alignment horizontal="left" vertical="top" wrapText="1"/>
    </xf>
    <xf numFmtId="0" fontId="0" fillId="2" borderId="0" xfId="0" applyAlignment="1" applyProtection="1">
      <alignment vertical="center" wrapText="1"/>
    </xf>
    <xf numFmtId="0" fontId="39" fillId="2" borderId="0" xfId="0" applyFont="1" applyAlignment="1" applyProtection="1">
      <alignment wrapText="1"/>
    </xf>
    <xf numFmtId="0" fontId="0" fillId="2" borderId="0" xfId="0" applyAlignment="1" applyProtection="1">
      <alignment wrapText="1"/>
    </xf>
    <xf numFmtId="0" fontId="40" fillId="8" borderId="0" xfId="0" applyFont="1" applyFill="1" applyAlignment="1" applyProtection="1">
      <alignment wrapText="1"/>
    </xf>
    <xf numFmtId="0" fontId="1" fillId="10" borderId="0" xfId="0" applyFont="1" applyFill="1" applyBorder="1" applyAlignment="1" applyProtection="1">
      <alignment wrapText="1"/>
    </xf>
    <xf numFmtId="0" fontId="2" fillId="10" borderId="0" xfId="0" applyFont="1" applyFill="1" applyBorder="1" applyAlignment="1" applyProtection="1">
      <alignment wrapText="1"/>
    </xf>
    <xf numFmtId="0" fontId="28" fillId="11" borderId="19" xfId="4" applyFont="1" applyFill="1" applyBorder="1" applyProtection="1">
      <alignment wrapText="1"/>
    </xf>
    <xf numFmtId="0" fontId="28" fillId="11" borderId="10" xfId="4" applyFont="1" applyFill="1" applyBorder="1" applyProtection="1">
      <alignment wrapText="1"/>
    </xf>
    <xf numFmtId="0" fontId="25" fillId="11" borderId="19" xfId="4" applyFont="1" applyFill="1" applyBorder="1" applyProtection="1">
      <alignment wrapText="1"/>
    </xf>
    <xf numFmtId="0" fontId="25" fillId="11" borderId="10" xfId="4" applyFont="1" applyFill="1" applyBorder="1" applyProtection="1">
      <alignment wrapText="1"/>
    </xf>
    <xf numFmtId="0" fontId="25" fillId="11" borderId="88" xfId="4" applyFont="1" applyFill="1" applyBorder="1" applyProtection="1">
      <alignment wrapText="1"/>
    </xf>
    <xf numFmtId="0" fontId="25" fillId="11" borderId="87" xfId="4" applyFont="1" applyFill="1" applyBorder="1" applyProtection="1">
      <alignment wrapText="1"/>
    </xf>
    <xf numFmtId="0" fontId="5" fillId="10" borderId="0" xfId="5" applyFont="1" applyFill="1" applyBorder="1" applyAlignment="1" applyProtection="1">
      <alignment horizontal="center" vertical="center" wrapText="1"/>
    </xf>
    <xf numFmtId="0" fontId="0" fillId="8" borderId="49" xfId="0" applyFont="1" applyFill="1" applyBorder="1" applyAlignment="1" applyProtection="1">
      <alignment horizontal="left" wrapText="1"/>
    </xf>
    <xf numFmtId="0" fontId="0" fillId="8" borderId="50" xfId="0" applyFont="1" applyFill="1" applyBorder="1" applyAlignment="1" applyProtection="1">
      <alignment horizontal="left" wrapText="1"/>
    </xf>
    <xf numFmtId="0" fontId="0" fillId="8" borderId="89" xfId="0" applyFont="1" applyFill="1" applyBorder="1" applyAlignment="1" applyProtection="1">
      <alignment horizontal="left" wrapText="1"/>
    </xf>
    <xf numFmtId="0" fontId="0" fillId="8" borderId="90" xfId="0" applyFont="1" applyFill="1" applyBorder="1" applyAlignment="1" applyProtection="1">
      <alignment horizontal="left" wrapText="1"/>
    </xf>
    <xf numFmtId="49" fontId="24" fillId="12" borderId="25" xfId="6" applyFont="1" applyFill="1" applyBorder="1" applyAlignment="1" applyProtection="1">
      <alignment horizontal="center" wrapText="1"/>
    </xf>
    <xf numFmtId="49" fontId="24" fillId="12" borderId="16" xfId="6" applyFont="1" applyFill="1" applyBorder="1" applyAlignment="1" applyProtection="1">
      <alignment horizontal="center" wrapText="1"/>
    </xf>
    <xf numFmtId="49" fontId="24" fillId="12" borderId="18" xfId="6" applyFont="1" applyFill="1" applyBorder="1" applyAlignment="1" applyProtection="1">
      <alignment horizontal="center" wrapText="1"/>
    </xf>
    <xf numFmtId="49" fontId="16" fillId="9" borderId="35" xfId="6" applyFont="1" applyFill="1" applyBorder="1" applyAlignment="1" applyProtection="1">
      <alignment horizontal="center" vertical="center" wrapText="1"/>
    </xf>
    <xf numFmtId="0" fontId="13" fillId="9" borderId="11" xfId="5" applyFont="1" applyFill="1" applyBorder="1" applyAlignment="1" applyProtection="1">
      <alignment horizontal="center" vertical="center" wrapText="1"/>
    </xf>
    <xf numFmtId="0" fontId="13" fillId="9" borderId="61" xfId="5" applyFont="1" applyFill="1" applyBorder="1" applyAlignment="1" applyProtection="1">
      <alignment horizontal="center" vertical="center" wrapText="1"/>
    </xf>
    <xf numFmtId="0" fontId="12" fillId="9" borderId="38" xfId="4" applyFont="1" applyFill="1" applyBorder="1" applyAlignment="1" applyProtection="1">
      <alignment horizontal="left" vertical="center" wrapText="1"/>
    </xf>
    <xf numFmtId="0" fontId="12" fillId="9" borderId="39" xfId="4" applyFont="1" applyFill="1" applyBorder="1" applyAlignment="1" applyProtection="1">
      <alignment horizontal="left" vertical="center" wrapText="1"/>
    </xf>
    <xf numFmtId="0" fontId="12" fillId="9" borderId="21" xfId="4" applyFont="1" applyFill="1" applyBorder="1" applyAlignment="1" applyProtection="1">
      <alignment horizontal="left" vertical="center" wrapText="1"/>
    </xf>
    <xf numFmtId="0" fontId="12" fillId="9" borderId="0" xfId="4" applyFont="1" applyFill="1" applyBorder="1" applyAlignment="1" applyProtection="1">
      <alignment horizontal="left" vertical="center" wrapText="1"/>
    </xf>
    <xf numFmtId="0" fontId="12" fillId="9" borderId="22" xfId="4" applyFont="1" applyFill="1" applyBorder="1" applyAlignment="1" applyProtection="1">
      <alignment horizontal="left" vertical="center" wrapText="1"/>
    </xf>
    <xf numFmtId="0" fontId="12" fillId="9" borderId="23" xfId="4" applyFont="1" applyFill="1" applyBorder="1" applyAlignment="1" applyProtection="1">
      <alignment horizontal="left" vertical="center" wrapText="1"/>
    </xf>
    <xf numFmtId="9" fontId="19" fillId="3" borderId="63" xfId="19" applyFont="1" applyFill="1" applyBorder="1" applyAlignment="1" applyProtection="1">
      <alignment horizontal="right" vertical="center" wrapText="1"/>
      <protection locked="0"/>
    </xf>
    <xf numFmtId="0" fontId="24" fillId="11" borderId="97" xfId="5" applyFont="1" applyFill="1" applyBorder="1" applyAlignment="1" applyProtection="1">
      <alignment horizontal="center" vertical="center" wrapText="1"/>
    </xf>
    <xf numFmtId="0" fontId="24" fillId="11" borderId="98" xfId="5" applyFont="1" applyFill="1" applyBorder="1" applyAlignment="1" applyProtection="1">
      <alignment horizontal="center" vertical="center" wrapText="1"/>
    </xf>
    <xf numFmtId="0" fontId="14" fillId="9" borderId="21" xfId="5" applyFont="1" applyFill="1" applyBorder="1" applyAlignment="1" applyProtection="1">
      <alignment horizontal="center" vertical="center" wrapText="1"/>
    </xf>
    <xf numFmtId="0" fontId="14" fillId="9" borderId="0" xfId="5" applyFont="1" applyFill="1" applyBorder="1" applyAlignment="1" applyProtection="1">
      <alignment horizontal="center" vertical="center" wrapText="1"/>
    </xf>
    <xf numFmtId="0" fontId="13" fillId="9" borderId="28" xfId="5" applyFont="1" applyFill="1" applyBorder="1" applyAlignment="1" applyProtection="1">
      <alignment horizontal="center" vertical="center" wrapText="1"/>
    </xf>
    <xf numFmtId="0" fontId="13" fillId="9" borderId="29" xfId="5" applyFont="1" applyFill="1" applyBorder="1" applyAlignment="1" applyProtection="1">
      <alignment horizontal="center" vertical="center" wrapText="1"/>
    </xf>
    <xf numFmtId="0" fontId="13" fillId="9" borderId="19" xfId="4" applyFont="1" applyFill="1" applyBorder="1" applyAlignment="1" applyProtection="1">
      <alignment horizontal="left" wrapText="1"/>
    </xf>
    <xf numFmtId="0" fontId="13" fillId="9" borderId="10" xfId="4" applyFont="1" applyFill="1" applyBorder="1" applyAlignment="1" applyProtection="1">
      <alignment horizontal="left" wrapText="1"/>
    </xf>
    <xf numFmtId="49" fontId="24" fillId="11" borderId="0" xfId="6" applyFont="1" applyFill="1" applyBorder="1" applyAlignment="1" applyProtection="1">
      <alignment horizontal="center" wrapText="1"/>
    </xf>
    <xf numFmtId="49" fontId="24" fillId="11" borderId="20" xfId="6" applyFont="1" applyFill="1" applyBorder="1" applyAlignment="1" applyProtection="1">
      <alignment horizontal="center" wrapText="1"/>
    </xf>
    <xf numFmtId="49" fontId="24" fillId="11" borderId="34" xfId="6" applyFont="1" applyFill="1" applyBorder="1" applyAlignment="1" applyProtection="1">
      <alignment horizontal="center" wrapText="1"/>
    </xf>
    <xf numFmtId="49" fontId="24" fillId="11" borderId="35" xfId="6" applyFont="1" applyFill="1" applyBorder="1" applyAlignment="1" applyProtection="1">
      <alignment horizontal="center" wrapText="1"/>
    </xf>
    <xf numFmtId="49" fontId="24" fillId="11" borderId="36" xfId="6" applyFont="1" applyFill="1" applyBorder="1" applyAlignment="1" applyProtection="1">
      <alignment horizontal="center" wrapText="1"/>
    </xf>
    <xf numFmtId="0" fontId="42" fillId="8" borderId="4" xfId="0" applyFont="1" applyFill="1" applyBorder="1" applyAlignment="1" applyProtection="1">
      <alignment horizontal="left" vertical="center" wrapText="1"/>
    </xf>
    <xf numFmtId="0" fontId="42" fillId="8" borderId="0" xfId="0" applyFont="1" applyFill="1" applyBorder="1" applyAlignment="1" applyProtection="1">
      <alignment horizontal="left" vertical="center" wrapText="1"/>
    </xf>
    <xf numFmtId="0" fontId="42" fillId="8" borderId="78" xfId="0" applyFont="1" applyFill="1" applyBorder="1" applyAlignment="1" applyProtection="1">
      <alignment horizontal="left" vertical="center" wrapText="1"/>
    </xf>
    <xf numFmtId="0" fontId="13" fillId="9" borderId="56" xfId="4" applyFont="1" applyFill="1" applyBorder="1" applyAlignment="1" applyProtection="1">
      <alignment horizontal="left" wrapText="1"/>
    </xf>
    <xf numFmtId="0" fontId="13" fillId="9" borderId="51" xfId="4" applyFont="1" applyFill="1" applyBorder="1" applyAlignment="1" applyProtection="1">
      <alignment horizontal="left" wrapText="1"/>
    </xf>
    <xf numFmtId="0" fontId="13" fillId="9" borderId="65" xfId="4" applyFont="1" applyFill="1" applyBorder="1" applyAlignment="1" applyProtection="1">
      <alignment horizontal="left" wrapText="1"/>
    </xf>
    <xf numFmtId="0" fontId="31" fillId="8" borderId="37" xfId="0" applyFont="1" applyFill="1" applyBorder="1" applyAlignment="1" applyProtection="1">
      <alignment horizontal="left" vertical="center" wrapText="1"/>
    </xf>
    <xf numFmtId="0" fontId="31" fillId="8" borderId="44" xfId="0" applyFont="1" applyFill="1" applyBorder="1" applyAlignment="1" applyProtection="1">
      <alignment horizontal="left" vertical="center" wrapText="1"/>
    </xf>
    <xf numFmtId="0" fontId="13" fillId="9" borderId="13" xfId="4" applyFont="1" applyFill="1" applyBorder="1" applyAlignment="1" applyProtection="1">
      <alignment horizontal="left" wrapText="1"/>
    </xf>
    <xf numFmtId="0" fontId="11" fillId="13" borderId="40" xfId="0" applyFont="1" applyFill="1" applyBorder="1" applyAlignment="1" applyProtection="1">
      <alignment horizontal="left" vertical="center" wrapText="1"/>
    </xf>
    <xf numFmtId="0" fontId="11" fillId="13" borderId="41" xfId="0" applyFont="1" applyFill="1" applyBorder="1" applyAlignment="1" applyProtection="1">
      <alignment horizontal="left" vertical="center" wrapText="1"/>
    </xf>
    <xf numFmtId="0" fontId="11" fillId="13" borderId="42" xfId="0" applyFont="1" applyFill="1" applyBorder="1" applyAlignment="1" applyProtection="1">
      <alignment horizontal="left" vertical="center" wrapText="1"/>
    </xf>
    <xf numFmtId="0" fontId="32" fillId="9" borderId="4" xfId="11" applyFont="1" applyFill="1" applyBorder="1" applyAlignment="1" applyProtection="1">
      <alignment horizontal="left"/>
    </xf>
    <xf numFmtId="0" fontId="32" fillId="9" borderId="0" xfId="11" applyFont="1" applyFill="1" applyBorder="1" applyAlignment="1" applyProtection="1">
      <alignment horizontal="left"/>
    </xf>
    <xf numFmtId="0" fontId="48" fillId="8" borderId="52" xfId="9" applyFont="1" applyFill="1" applyBorder="1" applyAlignment="1" applyProtection="1">
      <alignment horizontal="left"/>
    </xf>
    <xf numFmtId="0" fontId="48" fillId="8" borderId="0" xfId="9" applyFont="1" applyFill="1" applyBorder="1" applyAlignment="1" applyProtection="1">
      <alignment horizontal="left"/>
    </xf>
    <xf numFmtId="0" fontId="11" fillId="13" borderId="23" xfId="0" applyFont="1" applyFill="1" applyBorder="1" applyAlignment="1" applyProtection="1">
      <alignment horizontal="left" vertical="center"/>
    </xf>
    <xf numFmtId="49" fontId="11" fillId="9" borderId="17" xfId="6" applyFont="1" applyFill="1" applyBorder="1" applyAlignment="1" applyProtection="1">
      <alignment horizontal="center" wrapText="1"/>
    </xf>
    <xf numFmtId="49" fontId="11" fillId="9" borderId="15" xfId="6" applyFont="1" applyFill="1" applyBorder="1" applyAlignment="1" applyProtection="1">
      <alignment horizontal="center" wrapText="1"/>
    </xf>
    <xf numFmtId="49" fontId="11" fillId="9" borderId="64" xfId="6" applyFont="1" applyFill="1" applyBorder="1" applyAlignment="1" applyProtection="1">
      <alignment horizontal="center" wrapText="1"/>
    </xf>
    <xf numFmtId="0" fontId="12" fillId="9" borderId="19" xfId="4" applyFont="1" applyFill="1" applyBorder="1" applyProtection="1">
      <alignment wrapText="1"/>
    </xf>
    <xf numFmtId="0" fontId="12" fillId="9" borderId="13" xfId="4" applyFont="1" applyFill="1" applyBorder="1" applyProtection="1">
      <alignment wrapText="1"/>
    </xf>
    <xf numFmtId="0" fontId="30" fillId="11" borderId="91" xfId="5" applyFont="1" applyFill="1" applyBorder="1" applyAlignment="1" applyProtection="1">
      <alignment horizontal="center" wrapText="1"/>
    </xf>
    <xf numFmtId="0" fontId="30" fillId="11" borderId="65" xfId="5" applyFont="1" applyFill="1" applyBorder="1" applyAlignment="1" applyProtection="1">
      <alignment horizontal="center" wrapText="1"/>
    </xf>
    <xf numFmtId="0" fontId="12" fillId="13" borderId="40" xfId="0" applyFont="1" applyFill="1" applyBorder="1" applyAlignment="1" applyProtection="1">
      <alignment horizontal="left" vertical="center" wrapText="1"/>
    </xf>
    <xf numFmtId="0" fontId="12" fillId="13" borderId="41" xfId="0" applyFont="1" applyFill="1" applyBorder="1" applyAlignment="1" applyProtection="1">
      <alignment horizontal="left" vertical="center"/>
    </xf>
    <xf numFmtId="0" fontId="12" fillId="13" borderId="42" xfId="0" applyFont="1" applyFill="1" applyBorder="1" applyAlignment="1" applyProtection="1">
      <alignment horizontal="left" vertical="center"/>
    </xf>
    <xf numFmtId="0" fontId="13" fillId="13" borderId="100" xfId="0" applyFont="1" applyFill="1" applyBorder="1" applyAlignment="1" applyProtection="1">
      <alignment horizontal="left" vertical="center" wrapText="1"/>
    </xf>
    <xf numFmtId="0" fontId="13" fillId="13" borderId="101" xfId="0" applyFont="1" applyFill="1" applyBorder="1" applyAlignment="1" applyProtection="1">
      <alignment horizontal="left" vertical="center" wrapText="1"/>
    </xf>
    <xf numFmtId="0" fontId="13" fillId="13" borderId="102" xfId="0" applyFont="1" applyFill="1" applyBorder="1" applyAlignment="1" applyProtection="1">
      <alignment horizontal="left" vertical="center" wrapText="1"/>
    </xf>
    <xf numFmtId="0" fontId="13" fillId="9" borderId="55" xfId="4" applyFont="1" applyFill="1" applyBorder="1" applyAlignment="1" applyProtection="1">
      <alignment horizontal="left" wrapText="1"/>
    </xf>
    <xf numFmtId="0" fontId="13" fillId="9" borderId="74" xfId="4" applyFont="1" applyFill="1" applyBorder="1" applyAlignment="1" applyProtection="1">
      <alignment horizontal="left" wrapText="1"/>
    </xf>
    <xf numFmtId="0" fontId="13" fillId="9" borderId="10" xfId="8" applyFont="1" applyFill="1" applyBorder="1" applyAlignment="1" applyProtection="1">
      <alignment horizontal="center" wrapText="1"/>
    </xf>
    <xf numFmtId="0" fontId="51" fillId="9" borderId="0" xfId="8" applyFont="1" applyFill="1" applyBorder="1" applyAlignment="1" applyProtection="1">
      <alignment horizontal="center" wrapText="1"/>
    </xf>
    <xf numFmtId="0" fontId="13" fillId="9" borderId="13" xfId="8" applyFont="1" applyFill="1" applyBorder="1" applyAlignment="1" applyProtection="1">
      <alignment horizontal="center" wrapText="1"/>
    </xf>
    <xf numFmtId="0" fontId="13" fillId="9" borderId="39" xfId="8" applyFont="1" applyFill="1" applyBorder="1" applyAlignment="1" applyProtection="1">
      <alignment horizontal="center" wrapText="1"/>
    </xf>
    <xf numFmtId="0" fontId="13" fillId="9" borderId="37" xfId="8" applyFont="1" applyFill="1" applyBorder="1" applyAlignment="1" applyProtection="1">
      <alignment horizontal="center" wrapText="1"/>
    </xf>
    <xf numFmtId="0" fontId="13" fillId="9" borderId="51" xfId="8" applyFont="1" applyFill="1" applyBorder="1" applyAlignment="1" applyProtection="1">
      <alignment horizontal="center" wrapText="1"/>
    </xf>
    <xf numFmtId="0" fontId="52" fillId="9" borderId="10" xfId="8" applyFont="1" applyFill="1" applyBorder="1" applyAlignment="1" applyProtection="1">
      <alignment horizontal="center" wrapText="1"/>
    </xf>
    <xf numFmtId="0" fontId="13" fillId="9" borderId="0" xfId="8" applyFont="1" applyFill="1" applyBorder="1" applyAlignment="1" applyProtection="1">
      <alignment horizontal="center" wrapText="1"/>
    </xf>
    <xf numFmtId="0" fontId="51" fillId="9" borderId="85" xfId="8" applyFont="1" applyFill="1" applyBorder="1" applyAlignment="1" applyProtection="1">
      <alignment horizontal="center" wrapText="1"/>
    </xf>
    <xf numFmtId="0" fontId="0" fillId="17" borderId="9" xfId="0" applyFill="1" applyBorder="1" applyAlignment="1">
      <alignment horizontal="left"/>
    </xf>
    <xf numFmtId="0" fontId="0" fillId="17" borderId="70" xfId="0" applyFill="1" applyBorder="1" applyAlignment="1">
      <alignment horizontal="left"/>
    </xf>
    <xf numFmtId="0" fontId="0" fillId="17" borderId="71" xfId="0" applyFill="1" applyBorder="1" applyAlignment="1">
      <alignment horizontal="left" wrapText="1"/>
    </xf>
    <xf numFmtId="0" fontId="0" fillId="17" borderId="72" xfId="0" applyFill="1" applyBorder="1" applyAlignment="1">
      <alignment horizontal="left" wrapText="1"/>
    </xf>
    <xf numFmtId="0" fontId="0" fillId="17" borderId="73" xfId="0" applyFill="1" applyBorder="1" applyAlignment="1">
      <alignment horizontal="left" wrapText="1"/>
    </xf>
  </cellXfs>
  <cellStyles count="27">
    <cellStyle name="dar Currency Calculated" xfId="12"/>
    <cellStyle name="dar Currency Entry" xfId="13"/>
    <cellStyle name="dar Currency Entry non-negative" xfId="14"/>
    <cellStyle name="dar Data Calculated" xfId="2"/>
    <cellStyle name="dar Data Entry" xfId="8"/>
    <cellStyle name="dar Data Entry non-negative" xfId="7"/>
    <cellStyle name="dar Data Entry Percent" xfId="10"/>
    <cellStyle name="dar Data Prompt &amp; misc" xfId="4"/>
    <cellStyle name="dar Go To Next" xfId="15"/>
    <cellStyle name="dar Major Heading" xfId="6"/>
    <cellStyle name="dar Minor Heading" xfId="5"/>
    <cellStyle name="dar Next Entry" xfId="16"/>
    <cellStyle name="dar Notes" xfId="9"/>
    <cellStyle name="dar Sheet subtitle" xfId="17"/>
    <cellStyle name="dar Sheet Title" xfId="11"/>
    <cellStyle name="dar Total" xfId="3"/>
    <cellStyle name="dar Warning" xfId="18"/>
    <cellStyle name="dar Warning 2" xfId="24"/>
    <cellStyle name="dar Warning 3" xfId="23"/>
    <cellStyle name="dar Warning 4" xfId="25"/>
    <cellStyle name="dar Warning 5" xfId="20"/>
    <cellStyle name="dar Warning 6" xfId="22"/>
    <cellStyle name="dar Warning 7" xfId="21"/>
    <cellStyle name="dar Warning 8" xfId="26"/>
    <cellStyle name="Hyperlink" xfId="1" builtinId="8"/>
    <cellStyle name="Normal" xfId="0" builtinId="0"/>
    <cellStyle name="Percent" xfId="19" builtinId="5"/>
  </cellStyles>
  <dxfs count="22">
    <dxf>
      <fill>
        <patternFill>
          <bgColor rgb="FFFFFF00"/>
        </patternFill>
      </fill>
      <border>
        <left style="thin">
          <color rgb="FF7030A0"/>
        </left>
        <right style="thin">
          <color rgb="FF7030A0"/>
        </right>
        <top style="thin">
          <color rgb="FF7030A0"/>
        </top>
        <bottom style="thin">
          <color rgb="FF7030A0"/>
        </bottom>
      </border>
    </dxf>
    <dxf>
      <fill>
        <patternFill>
          <bgColor theme="9" tint="0.59996337778862885"/>
        </patternFill>
      </fill>
    </dxf>
    <dxf>
      <fill>
        <patternFill>
          <bgColor rgb="FFFF9999"/>
        </patternFill>
      </fill>
    </dxf>
    <dxf>
      <fill>
        <patternFill>
          <bgColor rgb="FFFF9999"/>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99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rgb="FF7030A0"/>
        </left>
        <right style="thin">
          <color rgb="FF7030A0"/>
        </right>
        <top style="thin">
          <color rgb="FF7030A0"/>
        </top>
        <bottom style="thin">
          <color rgb="FF7030A0"/>
        </bottom>
      </border>
    </dxf>
    <dxf>
      <fill>
        <patternFill>
          <bgColor rgb="FFFF9999"/>
        </patternFill>
      </fill>
    </dxf>
    <dxf>
      <fill>
        <patternFill>
          <bgColor theme="9" tint="0.59996337778862885"/>
        </patternFill>
      </fill>
    </dxf>
  </dxfs>
  <tableStyles count="0" defaultTableStyle="TableStyleMedium2" defaultPivotStyle="PivotStyleLight16"/>
  <colors>
    <mruColors>
      <color rgb="FFFFFF00"/>
      <color rgb="FFFF9999"/>
      <color rgb="FFFF9933"/>
      <color rgb="FFFF9966"/>
      <color rgb="FFFFFF99"/>
      <color rgb="FFFF66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10</xdr:row>
      <xdr:rowOff>66675</xdr:rowOff>
    </xdr:from>
    <xdr:to>
      <xdr:col>1</xdr:col>
      <xdr:colOff>142875</xdr:colOff>
      <xdr:row>11</xdr:row>
      <xdr:rowOff>28575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466975"/>
          <a:ext cx="695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238125</xdr:colOff>
      <xdr:row>10</xdr:row>
      <xdr:rowOff>66675</xdr:rowOff>
    </xdr:from>
    <xdr:to>
      <xdr:col>1</xdr:col>
      <xdr:colOff>600075</xdr:colOff>
      <xdr:row>11</xdr:row>
      <xdr:rowOff>38100</xdr:rowOff>
    </xdr:to>
    <xdr:pic>
      <xdr:nvPicPr>
        <xdr:cNvPr id="3" name="Picture 3" descr="blue logo bu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8225" y="2466975"/>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10</xdr:row>
      <xdr:rowOff>9526</xdr:rowOff>
    </xdr:from>
    <xdr:to>
      <xdr:col>2</xdr:col>
      <xdr:colOff>352425</xdr:colOff>
      <xdr:row>33</xdr:row>
      <xdr:rowOff>66675</xdr:rowOff>
    </xdr:to>
    <xdr:sp macro="" textlink="">
      <xdr:nvSpPr>
        <xdr:cNvPr id="2" name="TextBox 1"/>
        <xdr:cNvSpPr txBox="1"/>
      </xdr:nvSpPr>
      <xdr:spPr>
        <a:xfrm>
          <a:off x="114300" y="1781176"/>
          <a:ext cx="10458450" cy="3781424"/>
        </a:xfrm>
        <a:prstGeom prst="rect">
          <a:avLst/>
        </a:prstGeom>
        <a:solidFill>
          <a:schemeClr val="lt1"/>
        </a:solidFill>
        <a:ln w="28575" cmpd="dbl">
          <a:solidFill>
            <a:schemeClr val="tx2"/>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baseline="0">
              <a:solidFill>
                <a:schemeClr val="tx1"/>
              </a:solidFill>
              <a:latin typeface="Arial" panose="020B0604020202020204" pitchFamily="34" charset="0"/>
              <a:cs typeface="Arial" panose="020B0604020202020204" pitchFamily="34" charset="0"/>
            </a:rPr>
            <a:t>Assumptions presented in the Tool</a:t>
          </a:r>
          <a:r>
            <a:rPr lang="en-US" sz="1100" b="1" u="sng">
              <a:solidFill>
                <a:schemeClr val="tx1"/>
              </a:solidFill>
              <a:latin typeface="Arial" panose="020B0604020202020204" pitchFamily="34" charset="0"/>
              <a:cs typeface="Arial" panose="020B0604020202020204" pitchFamily="34" charset="0"/>
            </a:rPr>
            <a:t>:</a:t>
          </a:r>
        </a:p>
        <a:p>
          <a:endParaRPr lang="en-US" sz="1050">
            <a:solidFill>
              <a:schemeClr val="tx1"/>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a:solidFill>
                <a:schemeClr val="tx1"/>
              </a:solidFill>
              <a:latin typeface="Arial" panose="020B0604020202020204" pitchFamily="34" charset="0"/>
              <a:cs typeface="Arial" panose="020B0604020202020204" pitchFamily="34" charset="0"/>
            </a:rPr>
            <a:t>"(a) Approximate value of the area of each stratum</a:t>
          </a:r>
          <a:r>
            <a:rPr lang="en-US" sz="1050" baseline="0">
              <a:solidFill>
                <a:schemeClr val="tx1"/>
              </a:solidFill>
              <a:latin typeface="Arial" panose="020B0604020202020204" pitchFamily="34" charset="0"/>
              <a:cs typeface="Arial" panose="020B0604020202020204" pitchFamily="34" charset="0"/>
            </a:rPr>
            <a:t> within the project boundary is known</a:t>
          </a:r>
        </a:p>
        <a:p>
          <a:pPr marL="0" marR="0" indent="0" defTabSz="914400" eaLnBrk="1" fontAlgn="auto" latinLnBrk="0" hangingPunct="1">
            <a:lnSpc>
              <a:spcPct val="100000"/>
            </a:lnSpc>
            <a:spcBef>
              <a:spcPts val="0"/>
            </a:spcBef>
            <a:spcAft>
              <a:spcPts val="0"/>
            </a:spcAft>
            <a:buClrTx/>
            <a:buSzTx/>
            <a:buFontTx/>
            <a:buNone/>
            <a:tabLst/>
            <a:defRPr/>
          </a:pPr>
          <a:r>
            <a:rPr lang="en-US" sz="1050" baseline="0">
              <a:solidFill>
                <a:schemeClr val="tx1"/>
              </a:solidFill>
              <a:latin typeface="Arial" panose="020B0604020202020204" pitchFamily="34" charset="0"/>
              <a:cs typeface="Arial" panose="020B0604020202020204" pitchFamily="34" charset="0"/>
            </a:rPr>
            <a:t> (b) Approximate value of the variance of biomass stocks in each stratum is known from a preliminary sample, existing data related to the project area, or existing data related    to a similar area.</a:t>
          </a:r>
        </a:p>
        <a:p>
          <a:pPr marL="0" marR="0" indent="0" defTabSz="914400" eaLnBrk="1" fontAlgn="auto" latinLnBrk="0" hangingPunct="1">
            <a:lnSpc>
              <a:spcPct val="100000"/>
            </a:lnSpc>
            <a:spcBef>
              <a:spcPts val="0"/>
            </a:spcBef>
            <a:spcAft>
              <a:spcPts val="0"/>
            </a:spcAft>
            <a:buClrTx/>
            <a:buSzTx/>
            <a:buFontTx/>
            <a:buNone/>
            <a:tabLst/>
            <a:defRPr/>
          </a:pPr>
          <a:r>
            <a:rPr lang="en-US" sz="1050" baseline="0">
              <a:solidFill>
                <a:schemeClr val="tx1"/>
              </a:solidFill>
              <a:latin typeface="Arial" panose="020B0604020202020204" pitchFamily="34" charset="0"/>
              <a:cs typeface="Arial" panose="020B0604020202020204" pitchFamily="34" charset="0"/>
            </a:rPr>
            <a:t> (c) The project area is stratified into one or more strata." </a:t>
          </a:r>
          <a:r>
            <a:rPr lang="en-US" sz="1050" baseline="30000">
              <a:solidFill>
                <a:schemeClr val="tx1"/>
              </a:solidFill>
              <a:latin typeface="Arial" panose="020B0604020202020204" pitchFamily="34" charset="0"/>
              <a:cs typeface="Arial" panose="020B0604020202020204" pitchFamily="34" charset="0"/>
            </a:rPr>
            <a:t>1</a:t>
          </a:r>
        </a:p>
        <a:p>
          <a:endParaRPr lang="en-US" sz="1050" b="0" baseline="0">
            <a:latin typeface="Arial" panose="020B0604020202020204" pitchFamily="34" charset="0"/>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General Information:</a:t>
          </a: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There are two main factors that determine the number of sample plots required per strata in a project:</a:t>
          </a:r>
          <a:r>
            <a:rPr lang="en-US" sz="1100" baseline="0">
              <a:solidFill>
                <a:schemeClr val="dk1"/>
              </a:solidFill>
              <a:effectLst/>
              <a:latin typeface="Arial" panose="020B0604020202020204" pitchFamily="34" charset="0"/>
              <a:ea typeface="+mn-ea"/>
              <a:cs typeface="Arial" panose="020B0604020202020204" pitchFamily="34" charset="0"/>
            </a:rPr>
            <a:t> (1) targeted precision level and (2) the variability of biomass stocks being estimated.</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To address these factors, this tool</a:t>
          </a:r>
          <a:r>
            <a:rPr lang="en-US" sz="1100" baseline="0">
              <a:solidFill>
                <a:schemeClr val="dk1"/>
              </a:solidFill>
              <a:effectLst/>
              <a:latin typeface="Arial" panose="020B0604020202020204" pitchFamily="34" charset="0"/>
              <a:ea typeface="+mn-ea"/>
              <a:cs typeface="Arial" panose="020B0604020202020204" pitchFamily="34" charset="0"/>
            </a:rPr>
            <a:t> requires that users select a target precision level and have stratified the project area on the basis of variability in biomass stocks.  Based on these inputs, the tool calculates the required number of plots based on a given targeted precision.  </a:t>
          </a:r>
        </a:p>
        <a:p>
          <a:r>
            <a:rPr lang="en-US" sz="1100" baseline="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Within</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this tool, variability of biomass stock is expressed as the standard deviation of biomass stock in the stratum. The approximate value of the standard deviation of biomass stock in each stratum must either known from existing data applicable to the project area, existing data for a similar area, or is estimated on the basis of a preliminary sample or an expert judgement. </a:t>
          </a:r>
          <a:endParaRPr lang="en-US">
            <a:effectLst/>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Arial" panose="020B0604020202020204" pitchFamily="34" charset="0"/>
              <a:ea typeface="+mn-ea"/>
              <a:cs typeface="Arial" panose="020B0604020202020204" pitchFamily="34" charset="0"/>
            </a:rPr>
            <a:t>Note: </a:t>
          </a:r>
          <a:r>
            <a:rPr lang="en-US" sz="1100">
              <a:solidFill>
                <a:schemeClr val="dk1"/>
              </a:solidFill>
              <a:effectLst/>
              <a:latin typeface="Arial" panose="020B0604020202020204" pitchFamily="34" charset="0"/>
              <a:ea typeface="+mn-ea"/>
              <a:cs typeface="Arial" panose="020B0604020202020204" pitchFamily="34" charset="0"/>
            </a:rPr>
            <a:t>All parameters used in the calculations are considered fixed constraints (e.g. biomass expansion factors, root-shoot ratios). </a:t>
          </a:r>
          <a:endParaRPr lang="en-US" sz="1050">
            <a:effectLst/>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a:p>
          <a:r>
            <a:rPr lang="en-US" sz="1050" baseline="30000">
              <a:latin typeface="Arial" panose="020B0604020202020204" pitchFamily="34" charset="0"/>
              <a:cs typeface="Arial" panose="020B0604020202020204" pitchFamily="34" charset="0"/>
            </a:rPr>
            <a:t>1 </a:t>
          </a:r>
          <a:r>
            <a:rPr lang="en-US" sz="1100" i="0" u="sng" baseline="0">
              <a:solidFill>
                <a:schemeClr val="dk1"/>
              </a:solidFill>
              <a:effectLst/>
              <a:latin typeface="Arial" panose="020B0604020202020204" pitchFamily="34" charset="0"/>
              <a:ea typeface="+mn-ea"/>
              <a:cs typeface="Arial" panose="020B0604020202020204" pitchFamily="34" charset="0"/>
            </a:rPr>
            <a:t>CDM A/R Methodological Tool "Calculation of the number of sample plots for measurements within a A/R CDM project activities" Version 02.1.0 </a:t>
          </a:r>
          <a:endParaRPr lang="en-US" sz="1050" i="0">
            <a:latin typeface="Arial" panose="020B0604020202020204" pitchFamily="34" charset="0"/>
            <a:cs typeface="Arial" panose="020B0604020202020204" pitchFamily="34" charset="0"/>
          </a:endParaRPr>
        </a:p>
      </xdr:txBody>
    </xdr:sp>
    <xdr:clientData/>
  </xdr:twoCellAnchor>
  <xdr:twoCellAnchor>
    <xdr:from>
      <xdr:col>0</xdr:col>
      <xdr:colOff>104776</xdr:colOff>
      <xdr:row>0</xdr:row>
      <xdr:rowOff>95248</xdr:rowOff>
    </xdr:from>
    <xdr:to>
      <xdr:col>2</xdr:col>
      <xdr:colOff>352425</xdr:colOff>
      <xdr:row>9</xdr:row>
      <xdr:rowOff>47625</xdr:rowOff>
    </xdr:to>
    <xdr:sp macro="" textlink="">
      <xdr:nvSpPr>
        <xdr:cNvPr id="5" name="TextBox 4"/>
        <xdr:cNvSpPr txBox="1"/>
      </xdr:nvSpPr>
      <xdr:spPr>
        <a:xfrm>
          <a:off x="104776" y="95248"/>
          <a:ext cx="10467974" cy="1562102"/>
        </a:xfrm>
        <a:prstGeom prst="rect">
          <a:avLst/>
        </a:prstGeom>
        <a:solidFill>
          <a:schemeClr val="lt1"/>
        </a:solidFill>
        <a:ln w="28575" cmpd="dbl">
          <a:solidFill>
            <a:schemeClr val="tx2">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i="1">
              <a:solidFill>
                <a:schemeClr val="accent1">
                  <a:lumMod val="75000"/>
                </a:schemeClr>
              </a:solidFill>
              <a:latin typeface="Arial" panose="020B0604020202020204" pitchFamily="34" charset="0"/>
              <a:cs typeface="Arial" panose="020B0604020202020204" pitchFamily="34" charset="0"/>
            </a:rPr>
            <a:t>This</a:t>
          </a:r>
          <a:r>
            <a:rPr lang="en-US" sz="1050" i="1" baseline="0">
              <a:solidFill>
                <a:schemeClr val="accent1">
                  <a:lumMod val="75000"/>
                </a:schemeClr>
              </a:solidFill>
              <a:latin typeface="Arial" panose="020B0604020202020204" pitchFamily="34" charset="0"/>
              <a:cs typeface="Arial" panose="020B0604020202020204" pitchFamily="34" charset="0"/>
            </a:rPr>
            <a:t> spreadsheet tool was designed to be used in conjuction with the CDM A/R Tool </a:t>
          </a:r>
          <a:r>
            <a:rPr lang="en-US" sz="1050" i="1" baseline="0">
              <a:solidFill>
                <a:schemeClr val="accent1">
                  <a:lumMod val="75000"/>
                </a:schemeClr>
              </a:solidFill>
              <a:latin typeface="Arial" panose="020B0604020202020204" pitchFamily="34" charset="0"/>
              <a:ea typeface="+mn-ea"/>
              <a:cs typeface="Arial" panose="020B0604020202020204" pitchFamily="34" charset="0"/>
            </a:rPr>
            <a:t> "Calculation of the number of sample plots for measurements within a A/R CDM project activities" Version 02.1.0 . The information in this document must be followed exactly for proper implementation of this spreadsheet tool. </a:t>
          </a:r>
        </a:p>
        <a:p>
          <a:endParaRPr lang="en-US" sz="1050" i="1">
            <a:solidFill>
              <a:schemeClr val="accent1">
                <a:lumMod val="75000"/>
              </a:schemeClr>
            </a:solidFill>
            <a:latin typeface="Arial" panose="020B0604020202020204" pitchFamily="34" charset="0"/>
            <a:cs typeface="Arial" panose="020B0604020202020204" pitchFamily="34" charset="0"/>
          </a:endParaRPr>
        </a:p>
        <a:p>
          <a:r>
            <a:rPr lang="en-US" sz="1050" i="1">
              <a:solidFill>
                <a:schemeClr val="accent1">
                  <a:lumMod val="75000"/>
                </a:schemeClr>
              </a:solidFill>
              <a:latin typeface="Arial" panose="020B0604020202020204" pitchFamily="34" charset="0"/>
              <a:cs typeface="Arial" panose="020B0604020202020204" pitchFamily="34" charset="0"/>
            </a:rPr>
            <a:t>This spreadsheet tool is designed to facilitate the calculation of number of sample plots required for estimation of biomass stocks from sampling based measurements in baseline and project scenarios of an A/R CDM activity</a:t>
          </a:r>
          <a:r>
            <a:rPr lang="en-US" sz="1050" i="1" baseline="0">
              <a:solidFill>
                <a:schemeClr val="accent1">
                  <a:lumMod val="75000"/>
                </a:schemeClr>
              </a:solidFill>
              <a:latin typeface="Arial" panose="020B0604020202020204" pitchFamily="34" charset="0"/>
              <a:cs typeface="Arial" panose="020B0604020202020204" pitchFamily="34" charset="0"/>
            </a:rPr>
            <a:t>.</a:t>
          </a:r>
          <a:r>
            <a:rPr lang="en-US" sz="1050" i="1">
              <a:solidFill>
                <a:schemeClr val="accent1">
                  <a:lumMod val="75000"/>
                </a:schemeClr>
              </a:solidFill>
              <a:latin typeface="Arial" panose="020B0604020202020204" pitchFamily="34" charset="0"/>
              <a:cs typeface="Arial" panose="020B0604020202020204" pitchFamily="34" charset="0"/>
            </a:rPr>
            <a:t>  By inputing the correct information in required cells, this tool will calculate the number of required sample plots needed to reach a targeted precision to estimate biomass stocks in a given project based on the </a:t>
          </a:r>
          <a:r>
            <a:rPr lang="en-US" sz="1100" i="1" baseline="0">
              <a:solidFill>
                <a:schemeClr val="tx2"/>
              </a:solidFill>
              <a:effectLst/>
              <a:latin typeface="+mn-lt"/>
              <a:ea typeface="+mn-ea"/>
              <a:cs typeface="+mn-cs"/>
            </a:rPr>
            <a:t>CDM A/R Methodological Tool  Version 02.1.0.</a:t>
          </a:r>
        </a:p>
        <a:p>
          <a:endParaRPr lang="en-US" sz="1050" i="1">
            <a:solidFill>
              <a:schemeClr val="accent1">
                <a:lumMod val="75000"/>
              </a:schemeClr>
            </a:solidFill>
            <a:latin typeface="Arial" panose="020B0604020202020204" pitchFamily="34" charset="0"/>
            <a:cs typeface="Arial" panose="020B0604020202020204" pitchFamily="34" charset="0"/>
          </a:endParaRPr>
        </a:p>
        <a:p>
          <a:r>
            <a:rPr lang="en-US" sz="1050" i="1">
              <a:solidFill>
                <a:schemeClr val="accent1">
                  <a:lumMod val="75000"/>
                </a:schemeClr>
              </a:solidFill>
              <a:latin typeface="Arial" panose="020B0604020202020204" pitchFamily="34" charset="0"/>
              <a:cs typeface="Arial" panose="020B0604020202020204" pitchFamily="34" charset="0"/>
            </a:rPr>
            <a:t>The following describes preconditions,</a:t>
          </a:r>
          <a:r>
            <a:rPr lang="en-US" sz="1050" i="1" baseline="0">
              <a:solidFill>
                <a:schemeClr val="accent1">
                  <a:lumMod val="75000"/>
                </a:schemeClr>
              </a:solidFill>
              <a:latin typeface="Arial" panose="020B0604020202020204" pitchFamily="34" charset="0"/>
              <a:cs typeface="Arial" panose="020B0604020202020204" pitchFamily="34" charset="0"/>
            </a:rPr>
            <a:t> general information, and instructions for using the tool.  The text is paraphrased from the </a:t>
          </a:r>
          <a:r>
            <a:rPr lang="en-US" sz="1050" i="1" u="sng" baseline="0">
              <a:solidFill>
                <a:srgbClr val="0070C0"/>
              </a:solidFill>
              <a:latin typeface="Arial" panose="020B0604020202020204" pitchFamily="34" charset="0"/>
              <a:cs typeface="Arial" panose="020B0604020202020204" pitchFamily="34" charset="0"/>
            </a:rPr>
            <a:t>CDM A/R Methodological Tool "Calculation of the number of sample plots for measurements within a A/R CDM project activities" Version 02.1.0 </a:t>
          </a:r>
          <a:endParaRPr lang="en-US" sz="1050" i="1" u="sng">
            <a:solidFill>
              <a:srgbClr val="0070C0"/>
            </a:solidFill>
            <a:latin typeface="Arial" panose="020B0604020202020204" pitchFamily="34" charset="0"/>
            <a:cs typeface="Arial" panose="020B0604020202020204" pitchFamily="34" charset="0"/>
          </a:endParaRPr>
        </a:p>
        <a:p>
          <a:endParaRPr lang="en-US" sz="1050" i="1">
            <a:solidFill>
              <a:schemeClr val="accent1">
                <a:lumMod val="75000"/>
              </a:schemeClr>
            </a:solidFill>
            <a:latin typeface="Arial" panose="020B0604020202020204" pitchFamily="34" charset="0"/>
            <a:cs typeface="Arial" panose="020B0604020202020204" pitchFamily="34" charset="0"/>
          </a:endParaRPr>
        </a:p>
        <a:p>
          <a:endParaRPr lang="en-US" sz="1050" i="1">
            <a:solidFill>
              <a:schemeClr val="accent1">
                <a:lumMod val="75000"/>
              </a:schemeClr>
            </a:solidFill>
            <a:latin typeface="Arial" panose="020B0604020202020204" pitchFamily="34" charset="0"/>
            <a:cs typeface="Arial" panose="020B0604020202020204" pitchFamily="34" charset="0"/>
          </a:endParaRPr>
        </a:p>
        <a:p>
          <a:endParaRPr lang="en-US" sz="1050" b="0" baseline="0">
            <a:latin typeface="Arial" panose="020B0604020202020204" pitchFamily="34" charset="0"/>
            <a:cs typeface="Arial" panose="020B0604020202020204" pitchFamily="34" charset="0"/>
          </a:endParaRPr>
        </a:p>
        <a:p>
          <a:endParaRPr lang="en-US" sz="1050" baseline="0">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xdr:txBody>
    </xdr:sp>
    <xdr:clientData/>
  </xdr:twoCellAnchor>
  <xdr:twoCellAnchor>
    <xdr:from>
      <xdr:col>0</xdr:col>
      <xdr:colOff>123825</xdr:colOff>
      <xdr:row>33</xdr:row>
      <xdr:rowOff>133351</xdr:rowOff>
    </xdr:from>
    <xdr:to>
      <xdr:col>2</xdr:col>
      <xdr:colOff>333375</xdr:colOff>
      <xdr:row>64</xdr:row>
      <xdr:rowOff>57150</xdr:rowOff>
    </xdr:to>
    <xdr:sp macro="" textlink="">
      <xdr:nvSpPr>
        <xdr:cNvPr id="6" name="TextBox 5"/>
        <xdr:cNvSpPr txBox="1"/>
      </xdr:nvSpPr>
      <xdr:spPr>
        <a:xfrm>
          <a:off x="123825" y="5629276"/>
          <a:ext cx="10429875" cy="4943474"/>
        </a:xfrm>
        <a:prstGeom prst="rect">
          <a:avLst/>
        </a:prstGeom>
        <a:solidFill>
          <a:schemeClr val="lt1"/>
        </a:solidFill>
        <a:ln w="28575" cmpd="dbl">
          <a:solidFill>
            <a:schemeClr val="tx2"/>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Arial" panose="020B0604020202020204" pitchFamily="34" charset="0"/>
              <a:ea typeface="+mn-ea"/>
              <a:cs typeface="Arial" panose="020B0604020202020204" pitchFamily="34" charset="0"/>
            </a:rPr>
            <a:t>Instructions:</a:t>
          </a:r>
          <a:r>
            <a:rPr lang="en-US" sz="1100" b="1" u="none">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Follow the steps listed below and only input required data into the white cells with red borders. Use 'tab' or 'enter' to move between cells. All other cells are locked and cannot be selected. </a:t>
          </a:r>
        </a:p>
        <a:p>
          <a:endParaRPr lang="en-US" sz="1100" b="1" baseline="0">
            <a:solidFill>
              <a:schemeClr val="dk1"/>
            </a:solidFill>
            <a:effectLst/>
            <a:latin typeface="Arial" panose="020B0604020202020204" pitchFamily="34" charset="0"/>
            <a:ea typeface="+mn-ea"/>
            <a:cs typeface="Arial" panose="020B0604020202020204" pitchFamily="34" charset="0"/>
          </a:endParaRPr>
        </a:p>
        <a:p>
          <a:r>
            <a:rPr lang="en-US" sz="1050" b="0" baseline="0">
              <a:solidFill>
                <a:schemeClr val="dk1"/>
              </a:solidFill>
              <a:effectLst/>
              <a:latin typeface="Arial" panose="020B0604020202020204" pitchFamily="34" charset="0"/>
              <a:ea typeface="+mn-ea"/>
              <a:cs typeface="Arial" panose="020B0604020202020204" pitchFamily="34" charset="0"/>
            </a:rPr>
            <a:t>The CDM tool presents various equations that should be used when specific conditions apply.  By entering the required information, the spreadshee automatically selects the appropriate equations and presents the number of plots required, given the conditions  in the project area.</a:t>
          </a:r>
        </a:p>
        <a:p>
          <a:endParaRPr lang="en-US" sz="1050">
            <a:latin typeface="Arial" panose="020B0604020202020204" pitchFamily="34" charset="0"/>
            <a:cs typeface="Arial" panose="020B0604020202020204" pitchFamily="34" charset="0"/>
          </a:endParaRPr>
        </a:p>
        <a:p>
          <a:r>
            <a:rPr lang="en-US" sz="1050" b="1">
              <a:latin typeface="Arial" panose="020B0604020202020204" pitchFamily="34" charset="0"/>
              <a:cs typeface="Arial" panose="020B0604020202020204" pitchFamily="34" charset="0"/>
            </a:rPr>
            <a:t>Step 1:</a:t>
          </a:r>
          <a:r>
            <a:rPr lang="en-US" sz="1050" b="1" baseline="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Enter information into the white/red border cells in the 'REQUIRED EFFOR AND CONFIDENCE LEVEL' box.  </a:t>
          </a:r>
        </a:p>
        <a:p>
          <a:endParaRPr lang="en-US" sz="1050"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Step 2:</a:t>
          </a:r>
          <a:r>
            <a:rPr lang="en-US" sz="1050" baseline="0">
              <a:latin typeface="Arial" panose="020B0604020202020204" pitchFamily="34" charset="0"/>
              <a:cs typeface="Arial" panose="020B0604020202020204" pitchFamily="34" charset="0"/>
            </a:rPr>
            <a:t>  Enter strata names, area, mean biomass stocks, standard deviation, and the planned plot size for collecting biomass measurements. If less than 20 stratum exist, leave those rows blank.</a:t>
          </a:r>
        </a:p>
        <a:p>
          <a:endParaRPr lang="en-US" sz="1050"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Step 3:  </a:t>
          </a:r>
          <a:r>
            <a:rPr lang="en-US" sz="1050" baseline="0">
              <a:latin typeface="Arial" panose="020B0604020202020204" pitchFamily="34" charset="0"/>
              <a:cs typeface="Arial" panose="020B0604020202020204" pitchFamily="34" charset="0"/>
            </a:rPr>
            <a:t>The spreasheet tool then will automatically apply all equations.</a:t>
          </a:r>
        </a:p>
        <a:p>
          <a:endParaRPr lang="en-US" sz="1050" baseline="0">
            <a:latin typeface="Arial" panose="020B0604020202020204" pitchFamily="34" charset="0"/>
            <a:cs typeface="Arial" panose="020B0604020202020204" pitchFamily="34" charset="0"/>
          </a:endParaRPr>
        </a:p>
        <a:p>
          <a:r>
            <a:rPr lang="en-US" sz="1050" baseline="0">
              <a:latin typeface="Arial" panose="020B0604020202020204" pitchFamily="34" charset="0"/>
              <a:cs typeface="Arial" panose="020B0604020202020204" pitchFamily="34" charset="0"/>
            </a:rPr>
            <a:t>Equation 1 is run once to determine whether n </a:t>
          </a:r>
          <a:r>
            <a:rPr lang="en-US" sz="1100" baseline="0">
              <a:solidFill>
                <a:schemeClr val="dk1"/>
              </a:solidFill>
              <a:effectLst/>
              <a:latin typeface="Arial" panose="020B0604020202020204" pitchFamily="34" charset="0"/>
              <a:ea typeface="+mn-ea"/>
              <a:cs typeface="Arial" panose="020B0604020202020204" pitchFamily="34" charset="0"/>
            </a:rPr>
            <a:t>≥ 30</a:t>
          </a:r>
          <a:r>
            <a:rPr lang="en-US" sz="1100" baseline="0">
              <a:solidFill>
                <a:schemeClr val="tx1"/>
              </a:solidFill>
              <a:effectLst/>
              <a:latin typeface="Arial" panose="020B0604020202020204" pitchFamily="34" charset="0"/>
              <a:ea typeface="+mn-ea"/>
              <a:cs typeface="Arial" panose="020B0604020202020204" pitchFamily="34" charset="0"/>
            </a:rPr>
            <a:t> (n = </a:t>
          </a:r>
          <a:r>
            <a:rPr lang="en-US" sz="1050" baseline="0">
              <a:solidFill>
                <a:schemeClr val="tx1"/>
              </a:solidFill>
              <a:latin typeface="Arial" panose="020B0604020202020204" pitchFamily="34" charset="0"/>
              <a:cs typeface="Arial" panose="020B0604020202020204" pitchFamily="34" charset="0"/>
            </a:rPr>
            <a:t>the total number of plots needed to acquire the stipulated level of precision in the project area).  If n </a:t>
          </a:r>
          <a:r>
            <a:rPr lang="en-US" sz="1100" baseline="0">
              <a:solidFill>
                <a:schemeClr val="dk1"/>
              </a:solidFill>
              <a:effectLst/>
              <a:latin typeface="Arial" panose="020B0604020202020204" pitchFamily="34" charset="0"/>
              <a:ea typeface="+mn-ea"/>
              <a:cs typeface="Arial" panose="020B0604020202020204" pitchFamily="34" charset="0"/>
            </a:rPr>
            <a:t>≥ 30 it will appear in c</a:t>
          </a:r>
          <a:r>
            <a:rPr lang="en-US" sz="1100" i="0" baseline="0">
              <a:solidFill>
                <a:schemeClr val="dk1"/>
              </a:solidFill>
              <a:effectLst/>
              <a:latin typeface="Arial" panose="020B0604020202020204" pitchFamily="34" charset="0"/>
              <a:ea typeface="+mn-ea"/>
              <a:cs typeface="Arial" panose="020B0604020202020204" pitchFamily="34" charset="0"/>
            </a:rPr>
            <a:t>ell </a:t>
          </a:r>
          <a:r>
            <a:rPr lang="en-US" sz="1100" i="0" baseline="0">
              <a:solidFill>
                <a:srgbClr val="C00000"/>
              </a:solidFill>
              <a:effectLst/>
              <a:latin typeface="Arial" panose="020B0604020202020204" pitchFamily="34" charset="0"/>
              <a:ea typeface="+mn-ea"/>
              <a:cs typeface="Arial" panose="020B0604020202020204" pitchFamily="34" charset="0"/>
            </a:rPr>
            <a:t>O21</a:t>
          </a:r>
          <a:r>
            <a:rPr lang="en-US" sz="1050" baseline="0">
              <a:latin typeface="Arial" panose="020B0604020202020204" pitchFamily="34" charset="0"/>
              <a:cs typeface="Arial" panose="020B0604020202020204" pitchFamily="34" charset="0"/>
            </a:rPr>
            <a:t>, and equation 1 does not require another iteration.  </a:t>
          </a:r>
        </a:p>
        <a:p>
          <a:endParaRPr lang="en-US" sz="1050" baseline="0">
            <a:latin typeface="Arial" panose="020B0604020202020204" pitchFamily="34" charset="0"/>
            <a:cs typeface="Arial" panose="020B0604020202020204" pitchFamily="34" charset="0"/>
          </a:endParaRPr>
        </a:p>
        <a:p>
          <a:r>
            <a:rPr lang="en-US" sz="1050" baseline="0">
              <a:latin typeface="Arial" panose="020B0604020202020204" pitchFamily="34" charset="0"/>
              <a:cs typeface="Arial" panose="020B0604020202020204" pitchFamily="34" charset="0"/>
            </a:rPr>
            <a:t>If </a:t>
          </a:r>
          <a:r>
            <a:rPr lang="en-US" sz="1100" baseline="0">
              <a:solidFill>
                <a:schemeClr val="dk1"/>
              </a:solidFill>
              <a:effectLst/>
              <a:latin typeface="Arial" panose="020B0604020202020204" pitchFamily="34" charset="0"/>
              <a:ea typeface="+mn-ea"/>
              <a:cs typeface="Arial" panose="020B0604020202020204" pitchFamily="34" charset="0"/>
            </a:rPr>
            <a:t>n ˂ 30</a:t>
          </a:r>
          <a:r>
            <a:rPr lang="en-US" sz="1050" baseline="0">
              <a:solidFill>
                <a:schemeClr val="dk1"/>
              </a:solidFill>
              <a:effectLst/>
              <a:latin typeface="Arial" panose="020B0604020202020204" pitchFamily="34" charset="0"/>
              <a:ea typeface="+mn-ea"/>
              <a:cs typeface="Arial" panose="020B0604020202020204" pitchFamily="34" charset="0"/>
            </a:rPr>
            <a:t>, </a:t>
          </a:r>
          <a:r>
            <a:rPr lang="en-US" sz="1050" baseline="0">
              <a:latin typeface="Arial" panose="020B0604020202020204" pitchFamily="34" charset="0"/>
              <a:cs typeface="Arial" panose="020B0604020202020204" pitchFamily="34" charset="0"/>
            </a:rPr>
            <a:t>equation 1 is automatically applied again in the second iteration using the t-value for degrees of freedom equal to (n-1) using values in the student t-value table (tab 'student t value' in this worksheet). The value of n obtained in the second iteration will appear in cell </a:t>
          </a:r>
          <a:r>
            <a:rPr lang="en-US" sz="1050" baseline="0">
              <a:solidFill>
                <a:srgbClr val="C00000"/>
              </a:solidFill>
              <a:latin typeface="Arial" panose="020B0604020202020204" pitchFamily="34" charset="0"/>
              <a:cs typeface="Arial" panose="020B0604020202020204" pitchFamily="34" charset="0"/>
            </a:rPr>
            <a:t>P21</a:t>
          </a:r>
          <a:r>
            <a:rPr lang="en-US" sz="1050" baseline="0">
              <a:latin typeface="Arial" panose="020B0604020202020204" pitchFamily="34" charset="0"/>
              <a:cs typeface="Arial" panose="020B0604020202020204" pitchFamily="34" charset="0"/>
            </a:rPr>
            <a:t>. </a:t>
          </a:r>
        </a:p>
        <a:p>
          <a:endParaRPr lang="en-US" sz="105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aseline="0">
              <a:solidFill>
                <a:schemeClr val="dk1"/>
              </a:solidFill>
              <a:latin typeface="Arial" panose="020B0604020202020204" pitchFamily="34" charset="0"/>
              <a:ea typeface="+mn-ea"/>
              <a:cs typeface="Arial" panose="020B0604020202020204" pitchFamily="34" charset="0"/>
            </a:rPr>
            <a:t>As delineated in the CDM A/R Tool, if the sampling fraction is 'large' (when the area sampled is more than 5% of the project area), the number of plots calcuated in equation 1 is adjusted using equation 3 and this value is presented in </a:t>
          </a:r>
          <a:r>
            <a:rPr lang="en-US" sz="1050" baseline="0">
              <a:solidFill>
                <a:srgbClr val="C00000"/>
              </a:solidFill>
              <a:latin typeface="Arial" panose="020B0604020202020204" pitchFamily="34" charset="0"/>
              <a:ea typeface="+mn-ea"/>
              <a:cs typeface="Arial" panose="020B0604020202020204" pitchFamily="34" charset="0"/>
            </a:rPr>
            <a:t>S21</a:t>
          </a:r>
          <a:r>
            <a:rPr lang="en-US" sz="1050" baseline="0">
              <a:solidFill>
                <a:schemeClr val="dk1"/>
              </a:solidFill>
              <a:latin typeface="Arial" panose="020B0604020202020204" pitchFamily="34" charset="0"/>
              <a:ea typeface="+mn-ea"/>
              <a:cs typeface="Arial" panose="020B0604020202020204" pitchFamily="34" charset="0"/>
            </a:rPr>
            <a:t>. I</a:t>
          </a:r>
          <a:r>
            <a:rPr lang="en-US" sz="1050" baseline="0">
              <a:latin typeface="Arial" panose="020B0604020202020204" pitchFamily="34" charset="0"/>
              <a:cs typeface="Arial" panose="020B0604020202020204" pitchFamily="34" charset="0"/>
            </a:rPr>
            <a:t>f the sampling fraction is 'small' (when the area sampled is less than 5% of the proejct area), the simplified equation 2 can be used. This calculation is automatically done and presented in </a:t>
          </a:r>
          <a:r>
            <a:rPr lang="en-US" sz="1050" baseline="0">
              <a:solidFill>
                <a:srgbClr val="C00000"/>
              </a:solidFill>
              <a:latin typeface="Arial" panose="020B0604020202020204" pitchFamily="34" charset="0"/>
              <a:cs typeface="Arial" panose="020B0604020202020204" pitchFamily="34" charset="0"/>
            </a:rPr>
            <a:t>U21</a:t>
          </a:r>
          <a:r>
            <a:rPr lang="en-US" sz="1050" baseline="0">
              <a:latin typeface="Arial" panose="020B0604020202020204" pitchFamily="34" charset="0"/>
              <a:cs typeface="Arial" panose="020B0604020202020204" pitchFamily="34" charset="0"/>
            </a:rPr>
            <a:t>.</a:t>
          </a:r>
        </a:p>
        <a:p>
          <a:pPr marL="0" marR="0" indent="0" defTabSz="914400" eaLnBrk="1" fontAlgn="auto" latinLnBrk="0" hangingPunct="1">
            <a:lnSpc>
              <a:spcPct val="100000"/>
            </a:lnSpc>
            <a:spcBef>
              <a:spcPts val="0"/>
            </a:spcBef>
            <a:spcAft>
              <a:spcPts val="0"/>
            </a:spcAft>
            <a:buClrTx/>
            <a:buSzTx/>
            <a:buFontTx/>
            <a:buNone/>
            <a:tabLst/>
            <a:defRPr/>
          </a:pPr>
          <a:endParaRPr lang="en-US" sz="105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aseline="0">
              <a:latin typeface="Arial" panose="020B0604020202020204" pitchFamily="34" charset="0"/>
              <a:cs typeface="Arial" panose="020B0604020202020204" pitchFamily="34" charset="0"/>
            </a:rPr>
            <a:t>The number of plots allocated to the different strata is then calculated using equation 4 and is presented below the results of equation 2 and equation 3.</a:t>
          </a:r>
        </a:p>
        <a:p>
          <a:endParaRPr lang="en-US" sz="1050"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Step 4: </a:t>
          </a:r>
          <a:r>
            <a:rPr lang="en-US" sz="1050" b="0" baseline="0">
              <a:latin typeface="Arial" panose="020B0604020202020204" pitchFamily="34" charset="0"/>
              <a:cs typeface="Arial" panose="020B0604020202020204" pitchFamily="34" charset="0"/>
            </a:rPr>
            <a:t>Depending on whether the sampling fraction is automatically calculated to be 'large' or 'small', the appropriate required total number of plots, and number of plots per stratum are automatically presented in </a:t>
          </a:r>
          <a:r>
            <a:rPr lang="en-US" sz="1050" b="0" baseline="0">
              <a:solidFill>
                <a:srgbClr val="C00000"/>
              </a:solidFill>
              <a:latin typeface="Arial" panose="020B0604020202020204" pitchFamily="34" charset="0"/>
              <a:cs typeface="Arial" panose="020B0604020202020204" pitchFamily="34" charset="0"/>
            </a:rPr>
            <a:t>Y21-X41</a:t>
          </a:r>
          <a:r>
            <a:rPr lang="en-US" sz="1050" b="0" baseline="0">
              <a:solidFill>
                <a:sysClr val="windowText" lastClr="000000"/>
              </a:solidFill>
              <a:latin typeface="Arial" panose="020B0604020202020204" pitchFamily="34" charset="0"/>
              <a:cs typeface="Arial" panose="020B0604020202020204" pitchFamily="34" charset="0"/>
            </a:rPr>
            <a:t>. In the spreasheet tool, the number of plots is rounded to an integer. This is the result of the CDM A/R Tool.</a:t>
          </a:r>
          <a:r>
            <a:rPr lang="en-US" sz="1100" b="0" baseline="0">
              <a:solidFill>
                <a:schemeClr val="dk1"/>
              </a:solidFill>
              <a:effectLst/>
              <a:latin typeface="Arial" panose="020B0604020202020204" pitchFamily="34" charset="0"/>
              <a:ea typeface="+mn-ea"/>
              <a:cs typeface="Arial" panose="020B0604020202020204" pitchFamily="34" charset="0"/>
            </a:rPr>
            <a:t>  </a:t>
          </a:r>
        </a:p>
        <a:p>
          <a:endParaRPr lang="en-US" sz="1050" b="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a:solidFill>
                <a:schemeClr val="tx1"/>
              </a:solidFill>
              <a:latin typeface="Arial" panose="020B0604020202020204" pitchFamily="34" charset="0"/>
              <a:cs typeface="Arial" panose="020B0604020202020204" pitchFamily="34" charset="0"/>
            </a:rPr>
            <a:t>Step 5:</a:t>
          </a:r>
          <a:r>
            <a:rPr lang="en-US" sz="1050">
              <a:latin typeface="Arial" panose="020B0604020202020204" pitchFamily="34" charset="0"/>
              <a:cs typeface="Arial" panose="020B0604020202020204" pitchFamily="34" charset="0"/>
            </a:rPr>
            <a:t>  The CDM A/R tool provides</a:t>
          </a:r>
          <a:r>
            <a:rPr lang="en-US" sz="1050" baseline="0">
              <a:latin typeface="Arial" panose="020B0604020202020204" pitchFamily="34" charset="0"/>
              <a:cs typeface="Arial" panose="020B0604020202020204" pitchFamily="34" charset="0"/>
            </a:rPr>
            <a:t> the user with the required number of </a:t>
          </a:r>
          <a:r>
            <a:rPr lang="en-US" sz="1050" baseline="0">
              <a:solidFill>
                <a:schemeClr val="dk1"/>
              </a:solidFill>
              <a:latin typeface="Arial" panose="020B0604020202020204" pitchFamily="34" charset="0"/>
              <a:ea typeface="+mn-ea"/>
              <a:cs typeface="Arial" panose="020B0604020202020204" pitchFamily="34" charset="0"/>
            </a:rPr>
            <a:t>plots, given a targeted precision. However, it is good practice to sample more than the minimum required number to mitigate any unforseen limitations in field conditions, data collection, and analysis. If this is desired, enter the %  'buffer' desired. The tool then automatically calculates the total number of plots needed. </a:t>
          </a:r>
        </a:p>
        <a:p>
          <a:endParaRPr lang="en-US" sz="1050">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xdr:txBody>
    </xdr:sp>
    <xdr:clientData/>
  </xdr:twoCellAnchor>
  <xdr:twoCellAnchor>
    <xdr:from>
      <xdr:col>0</xdr:col>
      <xdr:colOff>133350</xdr:colOff>
      <xdr:row>64</xdr:row>
      <xdr:rowOff>123826</xdr:rowOff>
    </xdr:from>
    <xdr:to>
      <xdr:col>2</xdr:col>
      <xdr:colOff>342900</xdr:colOff>
      <xdr:row>76</xdr:row>
      <xdr:rowOff>104775</xdr:rowOff>
    </xdr:to>
    <xdr:sp macro="" textlink="">
      <xdr:nvSpPr>
        <xdr:cNvPr id="7" name="TextBox 6"/>
        <xdr:cNvSpPr txBox="1"/>
      </xdr:nvSpPr>
      <xdr:spPr>
        <a:xfrm>
          <a:off x="133350" y="10639426"/>
          <a:ext cx="10429875" cy="1924049"/>
        </a:xfrm>
        <a:prstGeom prst="rect">
          <a:avLst/>
        </a:prstGeom>
        <a:solidFill>
          <a:schemeClr val="lt1"/>
        </a:solidFill>
        <a:ln w="28575" cmpd="dbl">
          <a:solidFill>
            <a:schemeClr val="tx2"/>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Arial" panose="020B0604020202020204" pitchFamily="34" charset="0"/>
              <a:ea typeface="+mn-ea"/>
              <a:cs typeface="Arial" panose="020B0604020202020204" pitchFamily="34" charset="0"/>
            </a:rPr>
            <a:t>Additional Tabs: </a:t>
          </a:r>
        </a:p>
        <a:p>
          <a:endParaRPr lang="en-US" sz="1100" b="1" u="sng">
            <a:solidFill>
              <a:schemeClr val="dk1"/>
            </a:solidFill>
            <a:effectLst/>
            <a:latin typeface="Arial" panose="020B0604020202020204" pitchFamily="34" charset="0"/>
            <a:ea typeface="+mn-ea"/>
            <a:cs typeface="Arial" panose="020B0604020202020204" pitchFamily="34" charset="0"/>
          </a:endParaRPr>
        </a:p>
        <a:p>
          <a:r>
            <a:rPr lang="en-US" sz="1050" b="1" baseline="0">
              <a:solidFill>
                <a:schemeClr val="dk1"/>
              </a:solidFill>
              <a:effectLst/>
              <a:latin typeface="Arial" panose="020B0604020202020204" pitchFamily="34" charset="0"/>
              <a:ea typeface="+mn-ea"/>
              <a:cs typeface="Arial" panose="020B0604020202020204" pitchFamily="34" charset="0"/>
            </a:rPr>
            <a:t>Soil C Stocks - Plots</a:t>
          </a:r>
          <a:r>
            <a:rPr lang="en-US" sz="1050" b="0" baseline="0">
              <a:solidFill>
                <a:schemeClr val="dk1"/>
              </a:solidFill>
              <a:effectLst/>
              <a:latin typeface="Arial" panose="020B0604020202020204" pitchFamily="34" charset="0"/>
              <a:ea typeface="+mn-ea"/>
              <a:cs typeface="Arial" panose="020B0604020202020204" pitchFamily="34" charset="0"/>
            </a:rPr>
            <a:t>: The CDM tool is designed to estimate the number of plots required for biomass stock estimation. However, the equations in this tool can also be used to estimate the number of plots to measured to estimate soil carbon stocks. The variability of soil carbon stocks can be very different than biomass stocks, therefore,  a separate tab is presented to estimate the number of plots needed given a specified precision target.</a:t>
          </a:r>
        </a:p>
        <a:p>
          <a:endParaRPr lang="en-US" sz="1050" b="0" baseline="0">
            <a:solidFill>
              <a:schemeClr val="dk1"/>
            </a:solidFill>
            <a:effectLst/>
            <a:latin typeface="Arial" panose="020B0604020202020204" pitchFamily="34" charset="0"/>
            <a:ea typeface="+mn-ea"/>
            <a:cs typeface="Arial" panose="020B0604020202020204" pitchFamily="34" charset="0"/>
          </a:endParaRPr>
        </a:p>
        <a:p>
          <a:r>
            <a:rPr lang="en-US" sz="1050" b="0" baseline="0">
              <a:solidFill>
                <a:schemeClr val="dk1"/>
              </a:solidFill>
              <a:effectLst/>
              <a:latin typeface="Arial" panose="020B0604020202020204" pitchFamily="34" charset="0"/>
              <a:ea typeface="+mn-ea"/>
              <a:cs typeface="Arial" panose="020B0604020202020204" pitchFamily="34" charset="0"/>
            </a:rPr>
            <a:t>This spreadsheet tool  also provides a series of tabs to help calculate the resources  and time that may be needed to complete the field sampling:</a:t>
          </a:r>
        </a:p>
        <a:p>
          <a:endParaRPr lang="en-US" sz="1050" b="0" baseline="0">
            <a:solidFill>
              <a:schemeClr val="dk1"/>
            </a:solidFill>
            <a:effectLst/>
            <a:latin typeface="Arial" panose="020B0604020202020204" pitchFamily="34" charset="0"/>
            <a:ea typeface="+mn-ea"/>
            <a:cs typeface="Arial" panose="020B0604020202020204" pitchFamily="34" charset="0"/>
          </a:endParaRPr>
        </a:p>
        <a:p>
          <a:r>
            <a:rPr lang="en-US" sz="1050" b="1" baseline="0">
              <a:solidFill>
                <a:schemeClr val="dk1"/>
              </a:solidFill>
              <a:effectLst/>
              <a:latin typeface="Arial" panose="020B0604020202020204" pitchFamily="34" charset="0"/>
              <a:ea typeface="+mn-ea"/>
              <a:cs typeface="Arial" panose="020B0604020202020204" pitchFamily="34" charset="0"/>
            </a:rPr>
            <a:t>Unit Costs:  </a:t>
          </a:r>
          <a:r>
            <a:rPr lang="en-US" sz="1050" b="0" baseline="0">
              <a:solidFill>
                <a:schemeClr val="dk1"/>
              </a:solidFill>
              <a:effectLst/>
              <a:latin typeface="Arial" panose="020B0604020202020204" pitchFamily="34" charset="0"/>
              <a:ea typeface="+mn-ea"/>
              <a:cs typeface="Arial" panose="020B0604020202020204" pitchFamily="34" charset="0"/>
            </a:rPr>
            <a:t>Input various costs associated with conducting field sampling into the white cells with red borders. </a:t>
          </a:r>
        </a:p>
        <a:p>
          <a:r>
            <a:rPr lang="en-US" sz="1050" b="1" baseline="0">
              <a:solidFill>
                <a:schemeClr val="dk1"/>
              </a:solidFill>
              <a:effectLst/>
              <a:latin typeface="Arial" panose="020B0604020202020204" pitchFamily="34" charset="0"/>
              <a:ea typeface="+mn-ea"/>
              <a:cs typeface="Arial" panose="020B0604020202020204" pitchFamily="34" charset="0"/>
            </a:rPr>
            <a:t>Cost w. establishment : </a:t>
          </a:r>
          <a:r>
            <a:rPr lang="en-US" sz="1050" b="0" baseline="0">
              <a:solidFill>
                <a:schemeClr val="dk1"/>
              </a:solidFill>
              <a:effectLst/>
              <a:latin typeface="Arial" panose="020B0604020202020204" pitchFamily="34" charset="0"/>
              <a:ea typeface="+mn-ea"/>
              <a:cs typeface="Arial" panose="020B0604020202020204" pitchFamily="34" charset="0"/>
            </a:rPr>
            <a:t>Costs are automatically calculated</a:t>
          </a:r>
        </a:p>
        <a:p>
          <a:r>
            <a:rPr lang="en-US" sz="1050" b="1" baseline="0">
              <a:solidFill>
                <a:schemeClr val="dk1"/>
              </a:solidFill>
              <a:effectLst/>
              <a:latin typeface="Arial" panose="020B0604020202020204" pitchFamily="34" charset="0"/>
              <a:ea typeface="+mn-ea"/>
              <a:cs typeface="Arial" panose="020B0604020202020204" pitchFamily="34" charset="0"/>
            </a:rPr>
            <a:t>Cost wout. establishment: </a:t>
          </a:r>
          <a:r>
            <a:rPr lang="en-US" sz="1050" b="0" baseline="0">
              <a:solidFill>
                <a:schemeClr val="dk1"/>
              </a:solidFill>
              <a:effectLst/>
              <a:latin typeface="Arial" panose="020B0604020202020204" pitchFamily="34" charset="0"/>
              <a:ea typeface="+mn-ea"/>
              <a:cs typeface="Arial" panose="020B0604020202020204" pitchFamily="34" charset="0"/>
            </a:rPr>
            <a:t>Costs are automatically calculated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12700</xdr:colOff>
      <xdr:row>52</xdr:row>
      <xdr:rowOff>154516</xdr:rowOff>
    </xdr:from>
    <xdr:ext cx="4235450" cy="895350"/>
    <xdr:pic>
      <xdr:nvPicPr>
        <xdr:cNvPr id="2" name="Picture 72" descr="blue horizontal - No Tag Li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11817349"/>
          <a:ext cx="4235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664633</xdr:colOff>
      <xdr:row>44</xdr:row>
      <xdr:rowOff>201084</xdr:rowOff>
    </xdr:from>
    <xdr:ext cx="3600452" cy="825502"/>
    <mc:AlternateContent xmlns:mc="http://schemas.openxmlformats.org/markup-compatibility/2006" xmlns:a14="http://schemas.microsoft.com/office/drawing/2010/main">
      <mc:Choice Requires="a14">
        <xdr:sp macro="" textlink="">
          <xdr:nvSpPr>
            <xdr:cNvPr id="6" name="TextBox 5"/>
            <xdr:cNvSpPr txBox="1"/>
          </xdr:nvSpPr>
          <xdr:spPr>
            <a:xfrm>
              <a:off x="9755716" y="10710334"/>
              <a:ext cx="3600452" cy="825502"/>
            </a:xfrm>
            <a:prstGeom prst="rect">
              <a:avLst/>
            </a:prstGeom>
            <a:solidFill>
              <a:srgbClr val="FF9999"/>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2400" i="1">
                            <a:latin typeface="Cambria Math"/>
                          </a:rPr>
                        </m:ctrlPr>
                      </m:sSubPr>
                      <m:e>
                        <m:r>
                          <a:rPr lang="en-US" sz="2400" b="0" i="1">
                            <a:latin typeface="Cambria Math"/>
                          </a:rPr>
                          <m:t>𝑛</m:t>
                        </m:r>
                      </m:e>
                      <m:sub>
                        <m:r>
                          <a:rPr lang="en-US" sz="2400" b="0" i="1">
                            <a:latin typeface="Cambria Math"/>
                          </a:rPr>
                          <m:t>𝑎</m:t>
                        </m:r>
                      </m:sub>
                    </m:sSub>
                    <m:r>
                      <a:rPr lang="en-US" sz="2400" i="1">
                        <a:latin typeface="Cambria Math"/>
                        <a:ea typeface="Cambria Math"/>
                      </a:rPr>
                      <m:t>=</m:t>
                    </m:r>
                    <m:r>
                      <a:rPr lang="en-US" sz="2400" b="0" i="1">
                        <a:latin typeface="Cambria Math"/>
                        <a:ea typeface="Cambria Math"/>
                      </a:rPr>
                      <m:t>𝑛</m:t>
                    </m:r>
                    <m:r>
                      <a:rPr lang="en-US" sz="2400" b="0" i="1">
                        <a:latin typeface="Cambria Math"/>
                        <a:ea typeface="Cambria Math"/>
                      </a:rPr>
                      <m:t>∗</m:t>
                    </m:r>
                    <m:f>
                      <m:fPr>
                        <m:ctrlPr>
                          <a:rPr lang="en-US" sz="2400" b="0" i="1">
                            <a:latin typeface="Cambria Math"/>
                            <a:ea typeface="Cambria Math"/>
                          </a:rPr>
                        </m:ctrlPr>
                      </m:fPr>
                      <m:num>
                        <m:r>
                          <a:rPr lang="en-US" sz="2400" b="0" i="1">
                            <a:latin typeface="Cambria Math"/>
                            <a:ea typeface="Cambria Math"/>
                          </a:rPr>
                          <m:t>1</m:t>
                        </m:r>
                      </m:num>
                      <m:den>
                        <m:r>
                          <a:rPr lang="en-US" sz="2400" b="0" i="1">
                            <a:latin typeface="Cambria Math"/>
                            <a:ea typeface="Cambria Math"/>
                          </a:rPr>
                          <m:t>1+</m:t>
                        </m:r>
                        <m:r>
                          <a:rPr lang="en-US" sz="2400" b="0" i="1">
                            <a:latin typeface="Cambria Math"/>
                            <a:ea typeface="Cambria Math"/>
                          </a:rPr>
                          <m:t>𝑛</m:t>
                        </m:r>
                        <m:r>
                          <a:rPr lang="en-US" sz="2400" b="0" i="1">
                            <a:latin typeface="Cambria Math"/>
                            <a:ea typeface="Cambria Math"/>
                          </a:rPr>
                          <m:t>/</m:t>
                        </m:r>
                        <m:r>
                          <a:rPr lang="en-US" sz="2400" b="0" i="1">
                            <a:latin typeface="Cambria Math"/>
                            <a:ea typeface="Cambria Math"/>
                          </a:rPr>
                          <m:t>𝑁</m:t>
                        </m:r>
                      </m:den>
                    </m:f>
                  </m:oMath>
                </m:oMathPara>
              </a14:m>
              <a:endParaRPr lang="en-US" sz="1100"/>
            </a:p>
          </xdr:txBody>
        </xdr:sp>
      </mc:Choice>
      <mc:Fallback xmlns="">
        <xdr:sp macro="" textlink="">
          <xdr:nvSpPr>
            <xdr:cNvPr id="6" name="TextBox 5"/>
            <xdr:cNvSpPr txBox="1"/>
          </xdr:nvSpPr>
          <xdr:spPr>
            <a:xfrm>
              <a:off x="9755716" y="10710334"/>
              <a:ext cx="3600452" cy="825502"/>
            </a:xfrm>
            <a:prstGeom prst="rect">
              <a:avLst/>
            </a:prstGeom>
            <a:solidFill>
              <a:srgbClr val="FF9999"/>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2400" b="0" i="0">
                  <a:latin typeface="Cambria Math"/>
                </a:rPr>
                <a:t>𝑛_𝑎</a:t>
              </a:r>
              <a:r>
                <a:rPr lang="en-US" sz="2400" i="0">
                  <a:latin typeface="Cambria Math"/>
                  <a:ea typeface="Cambria Math"/>
                </a:rPr>
                <a:t>=</a:t>
              </a:r>
              <a:r>
                <a:rPr lang="en-US" sz="2400" b="0" i="0">
                  <a:latin typeface="Cambria Math"/>
                  <a:ea typeface="Cambria Math"/>
                </a:rPr>
                <a:t>𝑛∗1/(1+𝑛/𝑁)</a:t>
              </a:r>
              <a:endParaRPr lang="en-US" sz="1100"/>
            </a:p>
          </xdr:txBody>
        </xdr:sp>
      </mc:Fallback>
    </mc:AlternateContent>
    <xdr:clientData/>
  </xdr:oneCellAnchor>
  <xdr:oneCellAnchor>
    <xdr:from>
      <xdr:col>6</xdr:col>
      <xdr:colOff>351365</xdr:colOff>
      <xdr:row>48</xdr:row>
      <xdr:rowOff>56092</xdr:rowOff>
    </xdr:from>
    <xdr:ext cx="3606802" cy="832908"/>
    <mc:AlternateContent xmlns:mc="http://schemas.openxmlformats.org/markup-compatibility/2006" xmlns:a14="http://schemas.microsoft.com/office/drawing/2010/main">
      <mc:Choice Requires="a14">
        <xdr:sp macro="" textlink="">
          <xdr:nvSpPr>
            <xdr:cNvPr id="4" name="TextBox 3"/>
            <xdr:cNvSpPr txBox="1"/>
          </xdr:nvSpPr>
          <xdr:spPr>
            <a:xfrm>
              <a:off x="6013448" y="11740092"/>
              <a:ext cx="3606802" cy="832908"/>
            </a:xfrm>
            <a:prstGeom prst="rect">
              <a:avLst/>
            </a:prstGeom>
            <a:solidFill>
              <a:schemeClr val="accent6">
                <a:lumMod val="60000"/>
                <a:lumOff val="40000"/>
              </a:schemeClr>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US" sz="1800" b="0" i="1">
                        <a:latin typeface="Cambria Math"/>
                      </a:rPr>
                      <m:t>𝑛</m:t>
                    </m:r>
                    <m:r>
                      <a:rPr lang="en-US" sz="1800" b="0" i="1">
                        <a:latin typeface="Cambria Math"/>
                      </a:rPr>
                      <m:t>=</m:t>
                    </m:r>
                    <m:sSup>
                      <m:sSupPr>
                        <m:ctrlPr>
                          <a:rPr lang="en-US" sz="1800" b="0" i="1">
                            <a:latin typeface="Cambria Math"/>
                          </a:rPr>
                        </m:ctrlPr>
                      </m:sSupPr>
                      <m:e>
                        <m:d>
                          <m:dPr>
                            <m:ctrlPr>
                              <a:rPr lang="en-US" sz="1800" b="0" i="1">
                                <a:latin typeface="Cambria Math"/>
                              </a:rPr>
                            </m:ctrlPr>
                          </m:dPr>
                          <m:e>
                            <m:f>
                              <m:fPr>
                                <m:ctrlPr>
                                  <a:rPr lang="en-US" sz="1800" b="0" i="1">
                                    <a:latin typeface="Cambria Math"/>
                                  </a:rPr>
                                </m:ctrlPr>
                              </m:fPr>
                              <m:num>
                                <m:sSub>
                                  <m:sSubPr>
                                    <m:ctrlPr>
                                      <a:rPr lang="en-US" sz="1800" b="0" i="1">
                                        <a:latin typeface="Cambria Math"/>
                                      </a:rPr>
                                    </m:ctrlPr>
                                  </m:sSubPr>
                                  <m:e>
                                    <m:r>
                                      <a:rPr lang="en-US" sz="1800" b="0" i="1">
                                        <a:latin typeface="Cambria Math"/>
                                      </a:rPr>
                                      <m:t>𝑡</m:t>
                                    </m:r>
                                  </m:e>
                                  <m:sub>
                                    <m:r>
                                      <a:rPr lang="en-US" sz="1800" b="0" i="1">
                                        <a:latin typeface="Cambria Math"/>
                                      </a:rPr>
                                      <m:t>𝑉𝐴𝐿</m:t>
                                    </m:r>
                                  </m:sub>
                                </m:sSub>
                              </m:num>
                              <m:den>
                                <m:r>
                                  <a:rPr lang="en-US" sz="1800" b="0" i="1">
                                    <a:latin typeface="Cambria Math"/>
                                  </a:rPr>
                                  <m:t>𝐸</m:t>
                                </m:r>
                              </m:den>
                            </m:f>
                          </m:e>
                        </m:d>
                      </m:e>
                      <m:sup>
                        <m:r>
                          <a:rPr lang="en-US" sz="1800" b="0" i="1">
                            <a:latin typeface="Cambria Math"/>
                          </a:rPr>
                          <m:t>2</m:t>
                        </m:r>
                      </m:sup>
                    </m:sSup>
                    <m:r>
                      <a:rPr lang="en-US" sz="1800" b="0" i="1">
                        <a:latin typeface="Cambria Math"/>
                        <a:ea typeface="Cambria Math"/>
                      </a:rPr>
                      <m:t>∗</m:t>
                    </m:r>
                    <m:sSup>
                      <m:sSupPr>
                        <m:ctrlPr>
                          <a:rPr lang="en-US" sz="1800" b="0" i="1">
                            <a:latin typeface="Cambria Math"/>
                            <a:ea typeface="Cambria Math"/>
                          </a:rPr>
                        </m:ctrlPr>
                      </m:sSupPr>
                      <m:e>
                        <m:d>
                          <m:dPr>
                            <m:ctrlPr>
                              <a:rPr lang="en-US" sz="1800" b="0" i="1">
                                <a:latin typeface="Cambria Math"/>
                                <a:ea typeface="Cambria Math"/>
                              </a:rPr>
                            </m:ctrlPr>
                          </m:dPr>
                          <m:e>
                            <m:nary>
                              <m:naryPr>
                                <m:chr m:val="∑"/>
                                <m:supHide m:val="on"/>
                                <m:ctrlPr>
                                  <a:rPr lang="en-US" sz="1800" b="0" i="1">
                                    <a:latin typeface="Cambria Math"/>
                                    <a:ea typeface="Cambria Math"/>
                                  </a:rPr>
                                </m:ctrlPr>
                              </m:naryPr>
                              <m:sub>
                                <m:r>
                                  <m:rPr>
                                    <m:brk m:alnAt="7"/>
                                  </m:rPr>
                                  <a:rPr lang="en-US" sz="1800" b="0" i="1">
                                    <a:latin typeface="Cambria Math"/>
                                    <a:ea typeface="Cambria Math"/>
                                  </a:rPr>
                                  <m:t>𝑖</m:t>
                                </m:r>
                              </m:sub>
                              <m:sup/>
                              <m:e>
                                <m:sSub>
                                  <m:sSubPr>
                                    <m:ctrlPr>
                                      <a:rPr lang="en-US" sz="1800" b="0" i="1">
                                        <a:latin typeface="Cambria Math"/>
                                        <a:ea typeface="Cambria Math"/>
                                      </a:rPr>
                                    </m:ctrlPr>
                                  </m:sSubPr>
                                  <m:e>
                                    <m:r>
                                      <a:rPr lang="en-US" sz="1800" b="0" i="1">
                                        <a:latin typeface="Cambria Math"/>
                                        <a:ea typeface="Cambria Math"/>
                                      </a:rPr>
                                      <m:t>𝑤</m:t>
                                    </m:r>
                                  </m:e>
                                  <m:sub>
                                    <m:r>
                                      <a:rPr lang="en-US" sz="1800" b="0" i="1">
                                        <a:latin typeface="Cambria Math"/>
                                        <a:ea typeface="Cambria Math"/>
                                      </a:rPr>
                                      <m:t>𝑖</m:t>
                                    </m:r>
                                    <m:r>
                                      <a:rPr lang="en-US" sz="1800" b="0" i="1">
                                        <a:latin typeface="Cambria Math"/>
                                        <a:ea typeface="Cambria Math"/>
                                      </a:rPr>
                                      <m:t>∗</m:t>
                                    </m:r>
                                    <m:sSub>
                                      <m:sSubPr>
                                        <m:ctrlPr>
                                          <a:rPr lang="en-US" sz="1800" b="0" i="1">
                                            <a:latin typeface="Cambria Math"/>
                                            <a:ea typeface="Cambria Math"/>
                                          </a:rPr>
                                        </m:ctrlPr>
                                      </m:sSubPr>
                                      <m:e>
                                        <m:r>
                                          <a:rPr lang="en-US" sz="1800" b="0" i="1">
                                            <a:latin typeface="Cambria Math"/>
                                            <a:ea typeface="Cambria Math"/>
                                          </a:rPr>
                                          <m:t>𝑠</m:t>
                                        </m:r>
                                      </m:e>
                                      <m:sub>
                                        <m:r>
                                          <a:rPr lang="en-US" sz="1800" b="0" i="1">
                                            <a:latin typeface="Cambria Math"/>
                                            <a:ea typeface="Cambria Math"/>
                                          </a:rPr>
                                          <m:t>𝑖</m:t>
                                        </m:r>
                                      </m:sub>
                                    </m:sSub>
                                  </m:sub>
                                </m:sSub>
                              </m:e>
                            </m:nary>
                          </m:e>
                        </m:d>
                      </m:e>
                      <m:sup>
                        <m:r>
                          <a:rPr lang="en-US" sz="1800" b="0" i="1">
                            <a:latin typeface="Cambria Math"/>
                            <a:ea typeface="Cambria Math"/>
                          </a:rPr>
                          <m:t>2</m:t>
                        </m:r>
                      </m:sup>
                    </m:sSup>
                  </m:oMath>
                </m:oMathPara>
              </a14:m>
              <a:endParaRPr lang="en-US" sz="2000"/>
            </a:p>
          </xdr:txBody>
        </xdr:sp>
      </mc:Choice>
      <mc:Fallback xmlns="">
        <xdr:sp macro="" textlink="">
          <xdr:nvSpPr>
            <xdr:cNvPr id="4" name="TextBox 3"/>
            <xdr:cNvSpPr txBox="1"/>
          </xdr:nvSpPr>
          <xdr:spPr>
            <a:xfrm>
              <a:off x="6013448" y="11740092"/>
              <a:ext cx="3606802" cy="832908"/>
            </a:xfrm>
            <a:prstGeom prst="rect">
              <a:avLst/>
            </a:prstGeom>
            <a:solidFill>
              <a:schemeClr val="accent6">
                <a:lumMod val="60000"/>
                <a:lumOff val="40000"/>
              </a:schemeClr>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800" b="0" i="0">
                  <a:latin typeface="Cambria Math"/>
                </a:rPr>
                <a:t>𝑛=(𝑡_𝑉𝐴𝐿/𝐸)^2</a:t>
              </a:r>
              <a:r>
                <a:rPr lang="en-US" sz="1800" b="0" i="0">
                  <a:latin typeface="Cambria Math"/>
                  <a:ea typeface="Cambria Math"/>
                </a:rPr>
                <a:t>∗(∑_𝑖▒𝑤_(𝑖∗𝑠_𝑖 ) )^2</a:t>
              </a:r>
              <a:endParaRPr lang="en-US" sz="2000"/>
            </a:p>
          </xdr:txBody>
        </xdr:sp>
      </mc:Fallback>
    </mc:AlternateContent>
    <xdr:clientData/>
  </xdr:oneCellAnchor>
  <xdr:oneCellAnchor>
    <xdr:from>
      <xdr:col>6</xdr:col>
      <xdr:colOff>347130</xdr:colOff>
      <xdr:row>44</xdr:row>
      <xdr:rowOff>201084</xdr:rowOff>
    </xdr:from>
    <xdr:ext cx="3611036" cy="857249"/>
    <mc:AlternateContent xmlns:mc="http://schemas.openxmlformats.org/markup-compatibility/2006" xmlns:a14="http://schemas.microsoft.com/office/drawing/2010/main">
      <mc:Choice Requires="a14">
        <xdr:sp macro="" textlink="">
          <xdr:nvSpPr>
            <xdr:cNvPr id="7" name="TextBox 6"/>
            <xdr:cNvSpPr txBox="1"/>
          </xdr:nvSpPr>
          <xdr:spPr>
            <a:xfrm>
              <a:off x="5945713" y="9757834"/>
              <a:ext cx="3611036" cy="857249"/>
            </a:xfrm>
            <a:prstGeom prst="rect">
              <a:avLst/>
            </a:prstGeom>
            <a:solidFill>
              <a:schemeClr val="accent3">
                <a:lumMod val="60000"/>
                <a:lumOff val="40000"/>
              </a:schemeClr>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US" sz="2000" b="0" i="1">
                        <a:solidFill>
                          <a:sysClr val="windowText" lastClr="000000"/>
                        </a:solidFill>
                        <a:latin typeface="Cambria Math"/>
                      </a:rPr>
                      <m:t>𝑛</m:t>
                    </m:r>
                    <m:r>
                      <a:rPr lang="en-US" sz="2000" b="0" i="1">
                        <a:solidFill>
                          <a:sysClr val="windowText" lastClr="000000"/>
                        </a:solidFill>
                        <a:latin typeface="Cambria Math"/>
                        <a:ea typeface="Cambria Math"/>
                      </a:rPr>
                      <m:t>=</m:t>
                    </m:r>
                    <m:f>
                      <m:fPr>
                        <m:ctrlPr>
                          <a:rPr lang="en-US" sz="2000" b="0" i="1">
                            <a:solidFill>
                              <a:sysClr val="windowText" lastClr="000000"/>
                            </a:solidFill>
                            <a:latin typeface="Cambria Math"/>
                            <a:ea typeface="Cambria Math"/>
                          </a:rPr>
                        </m:ctrlPr>
                      </m:fPr>
                      <m:num>
                        <m:r>
                          <a:rPr lang="en-US" sz="2000" b="0" i="1">
                            <a:solidFill>
                              <a:sysClr val="windowText" lastClr="000000"/>
                            </a:solidFill>
                            <a:latin typeface="Cambria Math"/>
                            <a:ea typeface="Cambria Math"/>
                          </a:rPr>
                          <m:t>𝑁</m:t>
                        </m:r>
                        <m:r>
                          <a:rPr lang="en-US" sz="2000" b="0" i="1">
                            <a:solidFill>
                              <a:sysClr val="windowText" lastClr="000000"/>
                            </a:solidFill>
                            <a:latin typeface="Cambria Math"/>
                            <a:ea typeface="Cambria Math"/>
                          </a:rPr>
                          <m:t>∗</m:t>
                        </m:r>
                        <m:sSup>
                          <m:sSupPr>
                            <m:ctrlPr>
                              <a:rPr lang="en-US" sz="2000" b="0" i="1">
                                <a:solidFill>
                                  <a:sysClr val="windowText" lastClr="000000"/>
                                </a:solidFill>
                                <a:latin typeface="Cambria Math"/>
                                <a:ea typeface="Cambria Math"/>
                              </a:rPr>
                            </m:ctrlPr>
                          </m:sSupPr>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𝑡</m:t>
                                </m:r>
                              </m:e>
                              <m:sub>
                                <m:r>
                                  <a:rPr lang="en-US" sz="2000" b="0" i="1">
                                    <a:solidFill>
                                      <a:sysClr val="windowText" lastClr="000000"/>
                                    </a:solidFill>
                                    <a:latin typeface="Cambria Math"/>
                                    <a:ea typeface="Cambria Math"/>
                                  </a:rPr>
                                  <m:t>𝑉𝐴𝐿</m:t>
                                </m:r>
                              </m:sub>
                            </m:sSub>
                          </m:e>
                          <m:sup>
                            <m:r>
                              <a:rPr lang="en-US" sz="2000" b="0" i="1">
                                <a:solidFill>
                                  <a:sysClr val="windowText" lastClr="000000"/>
                                </a:solidFill>
                                <a:latin typeface="Cambria Math"/>
                                <a:ea typeface="Cambria Math"/>
                              </a:rPr>
                              <m:t>2</m:t>
                            </m:r>
                          </m:sup>
                        </m:sSup>
                        <m:sSup>
                          <m:sSupPr>
                            <m:ctrlPr>
                              <a:rPr lang="en-US" sz="2000" b="0" i="1">
                                <a:solidFill>
                                  <a:sysClr val="windowText" lastClr="000000"/>
                                </a:solidFill>
                                <a:latin typeface="Cambria Math"/>
                                <a:ea typeface="Cambria Math"/>
                              </a:rPr>
                            </m:ctrlPr>
                          </m:sSupPr>
                          <m:e>
                            <m:d>
                              <m:dPr>
                                <m:ctrlPr>
                                  <a:rPr lang="en-US" sz="2000" b="0" i="1">
                                    <a:solidFill>
                                      <a:sysClr val="windowText" lastClr="000000"/>
                                    </a:solidFill>
                                    <a:latin typeface="Cambria Math"/>
                                    <a:ea typeface="Cambria Math"/>
                                  </a:rPr>
                                </m:ctrlPr>
                              </m:dPr>
                              <m:e>
                                <m:nary>
                                  <m:naryPr>
                                    <m:chr m:val="∑"/>
                                    <m:supHide m:val="on"/>
                                    <m:ctrlPr>
                                      <a:rPr lang="en-US" sz="2000" b="0" i="1">
                                        <a:solidFill>
                                          <a:sysClr val="windowText" lastClr="000000"/>
                                        </a:solidFill>
                                        <a:latin typeface="Cambria Math"/>
                                        <a:ea typeface="Cambria Math"/>
                                      </a:rPr>
                                    </m:ctrlPr>
                                  </m:naryPr>
                                  <m:sub>
                                    <m:r>
                                      <m:rPr>
                                        <m:brk m:alnAt="7"/>
                                      </m:rPr>
                                      <a:rPr lang="en-US" sz="2000" b="0" i="1">
                                        <a:solidFill>
                                          <a:sysClr val="windowText" lastClr="000000"/>
                                        </a:solidFill>
                                        <a:latin typeface="Cambria Math"/>
                                        <a:ea typeface="Cambria Math"/>
                                      </a:rPr>
                                      <m:t>𝑖</m:t>
                                    </m:r>
                                  </m:sub>
                                  <m:sup/>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𝑤</m:t>
                                        </m:r>
                                      </m:e>
                                      <m:sub>
                                        <m:r>
                                          <a:rPr lang="en-US" sz="2000" b="0" i="1">
                                            <a:solidFill>
                                              <a:sysClr val="windowText" lastClr="000000"/>
                                            </a:solidFill>
                                            <a:latin typeface="Cambria Math"/>
                                            <a:ea typeface="Cambria Math"/>
                                          </a:rPr>
                                          <m:t>𝑖</m:t>
                                        </m:r>
                                      </m:sub>
                                    </m:sSub>
                                    <m:r>
                                      <a:rPr lang="en-US" sz="2000" b="0" i="1">
                                        <a:solidFill>
                                          <a:sysClr val="windowText" lastClr="000000"/>
                                        </a:solidFill>
                                        <a:latin typeface="Cambria Math"/>
                                        <a:ea typeface="Cambria Math"/>
                                      </a:rPr>
                                      <m:t>∗</m:t>
                                    </m:r>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𝑠</m:t>
                                        </m:r>
                                      </m:e>
                                      <m:sub>
                                        <m:r>
                                          <a:rPr lang="en-US" sz="2000" b="0" i="1">
                                            <a:solidFill>
                                              <a:sysClr val="windowText" lastClr="000000"/>
                                            </a:solidFill>
                                            <a:latin typeface="Cambria Math"/>
                                            <a:ea typeface="Cambria Math"/>
                                          </a:rPr>
                                          <m:t>𝑖</m:t>
                                        </m:r>
                                      </m:sub>
                                    </m:sSub>
                                  </m:e>
                                </m:nary>
                              </m:e>
                            </m:d>
                          </m:e>
                          <m:sup>
                            <m:r>
                              <a:rPr lang="en-US" sz="2000" b="0" i="1">
                                <a:solidFill>
                                  <a:sysClr val="windowText" lastClr="000000"/>
                                </a:solidFill>
                                <a:latin typeface="Cambria Math"/>
                                <a:ea typeface="Cambria Math"/>
                              </a:rPr>
                              <m:t>2</m:t>
                            </m:r>
                          </m:sup>
                        </m:sSup>
                      </m:num>
                      <m:den>
                        <m:r>
                          <a:rPr lang="en-US" sz="2000" b="0" i="1">
                            <a:solidFill>
                              <a:sysClr val="windowText" lastClr="000000"/>
                            </a:solidFill>
                            <a:latin typeface="Cambria Math"/>
                            <a:ea typeface="Cambria Math"/>
                          </a:rPr>
                          <m:t>𝑁</m:t>
                        </m:r>
                        <m:r>
                          <a:rPr lang="en-US" sz="2000" b="0" i="1">
                            <a:solidFill>
                              <a:sysClr val="windowText" lastClr="000000"/>
                            </a:solidFill>
                            <a:latin typeface="Cambria Math"/>
                            <a:ea typeface="Cambria Math"/>
                          </a:rPr>
                          <m:t>∗</m:t>
                        </m:r>
                        <m:sSup>
                          <m:sSupPr>
                            <m:ctrlPr>
                              <a:rPr lang="en-US" sz="2000" b="0" i="1">
                                <a:solidFill>
                                  <a:sysClr val="windowText" lastClr="000000"/>
                                </a:solidFill>
                                <a:latin typeface="Cambria Math"/>
                                <a:ea typeface="Cambria Math"/>
                              </a:rPr>
                            </m:ctrlPr>
                          </m:sSupPr>
                          <m:e>
                            <m:r>
                              <a:rPr lang="en-US" sz="2000" b="0" i="1">
                                <a:solidFill>
                                  <a:sysClr val="windowText" lastClr="000000"/>
                                </a:solidFill>
                                <a:latin typeface="Cambria Math"/>
                                <a:ea typeface="Cambria Math"/>
                              </a:rPr>
                              <m:t>𝐸</m:t>
                            </m:r>
                          </m:e>
                          <m:sup>
                            <m:r>
                              <a:rPr lang="en-US" sz="2000" b="0" i="1">
                                <a:solidFill>
                                  <a:sysClr val="windowText" lastClr="000000"/>
                                </a:solidFill>
                                <a:latin typeface="Cambria Math"/>
                                <a:ea typeface="Cambria Math"/>
                              </a:rPr>
                              <m:t>2</m:t>
                            </m:r>
                          </m:sup>
                        </m:sSup>
                        <m:r>
                          <a:rPr lang="en-US" sz="2000" b="0" i="1">
                            <a:solidFill>
                              <a:sysClr val="windowText" lastClr="000000"/>
                            </a:solidFill>
                            <a:latin typeface="Cambria Math"/>
                            <a:ea typeface="Cambria Math"/>
                          </a:rPr>
                          <m:t>+</m:t>
                        </m:r>
                        <m:sSup>
                          <m:sSupPr>
                            <m:ctrlPr>
                              <a:rPr lang="en-US" sz="2000" b="0" i="1">
                                <a:solidFill>
                                  <a:sysClr val="windowText" lastClr="000000"/>
                                </a:solidFill>
                                <a:latin typeface="Cambria Math"/>
                                <a:ea typeface="Cambria Math"/>
                              </a:rPr>
                            </m:ctrlPr>
                          </m:sSupPr>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𝑡</m:t>
                                </m:r>
                              </m:e>
                              <m:sub>
                                <m:r>
                                  <a:rPr lang="en-US" sz="2000" b="0" i="1">
                                    <a:solidFill>
                                      <a:sysClr val="windowText" lastClr="000000"/>
                                    </a:solidFill>
                                    <a:latin typeface="Cambria Math"/>
                                    <a:ea typeface="Cambria Math"/>
                                  </a:rPr>
                                  <m:t>𝑉𝐴𝐿</m:t>
                                </m:r>
                              </m:sub>
                            </m:sSub>
                          </m:e>
                          <m:sup>
                            <m:r>
                              <a:rPr lang="en-US" sz="2000" b="0" i="1">
                                <a:solidFill>
                                  <a:sysClr val="windowText" lastClr="000000"/>
                                </a:solidFill>
                                <a:latin typeface="Cambria Math"/>
                                <a:ea typeface="Cambria Math"/>
                              </a:rPr>
                              <m:t>2</m:t>
                            </m:r>
                          </m:sup>
                        </m:sSup>
                        <m:r>
                          <a:rPr lang="en-US" sz="2000" b="0" i="1">
                            <a:solidFill>
                              <a:sysClr val="windowText" lastClr="000000"/>
                            </a:solidFill>
                            <a:latin typeface="Cambria Math"/>
                            <a:ea typeface="Cambria Math"/>
                          </a:rPr>
                          <m:t>∗</m:t>
                        </m:r>
                        <m:nary>
                          <m:naryPr>
                            <m:chr m:val="∑"/>
                            <m:supHide m:val="on"/>
                            <m:ctrlPr>
                              <a:rPr lang="en-US" sz="2000" b="0" i="1">
                                <a:solidFill>
                                  <a:sysClr val="windowText" lastClr="000000"/>
                                </a:solidFill>
                                <a:latin typeface="Cambria Math"/>
                                <a:ea typeface="Cambria Math"/>
                              </a:rPr>
                            </m:ctrlPr>
                          </m:naryPr>
                          <m:sub>
                            <m:r>
                              <m:rPr>
                                <m:brk m:alnAt="7"/>
                              </m:rPr>
                              <a:rPr lang="en-US" sz="2000" b="0" i="1">
                                <a:solidFill>
                                  <a:sysClr val="windowText" lastClr="000000"/>
                                </a:solidFill>
                                <a:latin typeface="Cambria Math"/>
                                <a:ea typeface="Cambria Math"/>
                              </a:rPr>
                              <m:t>𝑖</m:t>
                            </m:r>
                          </m:sub>
                          <m:sup/>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𝑤</m:t>
                                </m:r>
                              </m:e>
                              <m:sub>
                                <m:r>
                                  <a:rPr lang="en-US" sz="2000" b="0" i="1">
                                    <a:solidFill>
                                      <a:sysClr val="windowText" lastClr="000000"/>
                                    </a:solidFill>
                                    <a:latin typeface="Cambria Math"/>
                                    <a:ea typeface="Cambria Math"/>
                                  </a:rPr>
                                  <m:t>𝑖</m:t>
                                </m:r>
                              </m:sub>
                            </m:sSub>
                            <m:r>
                              <a:rPr lang="en-US" sz="2000" b="0" i="1">
                                <a:solidFill>
                                  <a:sysClr val="windowText" lastClr="000000"/>
                                </a:solidFill>
                                <a:latin typeface="Cambria Math"/>
                                <a:ea typeface="Cambria Math"/>
                              </a:rPr>
                              <m:t>∗</m:t>
                            </m:r>
                            <m:sSup>
                              <m:sSupPr>
                                <m:ctrlPr>
                                  <a:rPr lang="en-US" sz="2000" b="0" i="1">
                                    <a:solidFill>
                                      <a:sysClr val="windowText" lastClr="000000"/>
                                    </a:solidFill>
                                    <a:latin typeface="Cambria Math"/>
                                    <a:ea typeface="Cambria Math"/>
                                  </a:rPr>
                                </m:ctrlPr>
                              </m:sSupPr>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𝑠</m:t>
                                    </m:r>
                                  </m:e>
                                  <m:sub>
                                    <m:r>
                                      <a:rPr lang="en-US" sz="2000" b="0" i="1">
                                        <a:solidFill>
                                          <a:sysClr val="windowText" lastClr="000000"/>
                                        </a:solidFill>
                                        <a:latin typeface="Cambria Math"/>
                                        <a:ea typeface="Cambria Math"/>
                                      </a:rPr>
                                      <m:t>𝑖</m:t>
                                    </m:r>
                                  </m:sub>
                                </m:sSub>
                              </m:e>
                              <m:sup>
                                <m:r>
                                  <a:rPr lang="en-US" sz="2000" b="0" i="1">
                                    <a:solidFill>
                                      <a:sysClr val="windowText" lastClr="000000"/>
                                    </a:solidFill>
                                    <a:latin typeface="Cambria Math"/>
                                    <a:ea typeface="Cambria Math"/>
                                  </a:rPr>
                                  <m:t>2</m:t>
                                </m:r>
                              </m:sup>
                            </m:sSup>
                          </m:e>
                        </m:nary>
                      </m:den>
                    </m:f>
                  </m:oMath>
                </m:oMathPara>
              </a14:m>
              <a:endParaRPr lang="en-US" sz="1600">
                <a:solidFill>
                  <a:sysClr val="windowText" lastClr="000000"/>
                </a:solidFill>
              </a:endParaRPr>
            </a:p>
          </xdr:txBody>
        </xdr:sp>
      </mc:Choice>
      <mc:Fallback xmlns="">
        <xdr:sp macro="" textlink="">
          <xdr:nvSpPr>
            <xdr:cNvPr id="7" name="TextBox 6"/>
            <xdr:cNvSpPr txBox="1"/>
          </xdr:nvSpPr>
          <xdr:spPr>
            <a:xfrm>
              <a:off x="5945713" y="9757834"/>
              <a:ext cx="3611036" cy="857249"/>
            </a:xfrm>
            <a:prstGeom prst="rect">
              <a:avLst/>
            </a:prstGeom>
            <a:solidFill>
              <a:schemeClr val="accent3">
                <a:lumMod val="60000"/>
                <a:lumOff val="40000"/>
              </a:schemeClr>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2000" b="0" i="0">
                  <a:solidFill>
                    <a:sysClr val="windowText" lastClr="000000"/>
                  </a:solidFill>
                  <a:latin typeface="Cambria Math"/>
                </a:rPr>
                <a:t>𝑛</a:t>
              </a:r>
              <a:r>
                <a:rPr lang="en-US" sz="2000" b="0" i="0">
                  <a:solidFill>
                    <a:sysClr val="windowText" lastClr="000000"/>
                  </a:solidFill>
                  <a:latin typeface="Cambria Math"/>
                  <a:ea typeface="Cambria Math"/>
                </a:rPr>
                <a:t>=(𝑁∗〖𝑡_𝑉𝐴𝐿〗^2 (∑_𝑖▒〖𝑤_𝑖∗𝑠_𝑖 〗)^2)/(𝑁∗𝐸^2+〖𝑡_𝑉𝐴𝐿〗^2∗∑_𝑖▒〖𝑤_𝑖∗〖𝑠_𝑖〗^2 〗)</a:t>
              </a:r>
              <a:endParaRPr lang="en-US" sz="1600">
                <a:solidFill>
                  <a:sysClr val="windowText" lastClr="000000"/>
                </a:solidFill>
              </a:endParaRPr>
            </a:p>
          </xdr:txBody>
        </xdr:sp>
      </mc:Fallback>
    </mc:AlternateContent>
    <xdr:clientData/>
  </xdr:oneCellAnchor>
  <xdr:oneCellAnchor>
    <xdr:from>
      <xdr:col>13</xdr:col>
      <xdr:colOff>685797</xdr:colOff>
      <xdr:row>48</xdr:row>
      <xdr:rowOff>74084</xdr:rowOff>
    </xdr:from>
    <xdr:ext cx="3632201" cy="809709"/>
    <mc:AlternateContent xmlns:mc="http://schemas.openxmlformats.org/markup-compatibility/2006" xmlns:a14="http://schemas.microsoft.com/office/drawing/2010/main">
      <mc:Choice Requires="a14">
        <xdr:sp macro="" textlink="">
          <xdr:nvSpPr>
            <xdr:cNvPr id="8" name="TextBox 7"/>
            <xdr:cNvSpPr txBox="1"/>
          </xdr:nvSpPr>
          <xdr:spPr>
            <a:xfrm>
              <a:off x="9713380" y="10805584"/>
              <a:ext cx="3632201" cy="809709"/>
            </a:xfrm>
            <a:prstGeom prst="rect">
              <a:avLst/>
            </a:prstGeom>
            <a:solidFill>
              <a:schemeClr val="accent6"/>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2400" i="1">
                            <a:latin typeface="Cambria Math"/>
                          </a:rPr>
                        </m:ctrlPr>
                      </m:sSubPr>
                      <m:e>
                        <m:r>
                          <a:rPr lang="en-US" sz="2400" b="0" i="1">
                            <a:latin typeface="Cambria Math"/>
                          </a:rPr>
                          <m:t>𝑛</m:t>
                        </m:r>
                      </m:e>
                      <m:sub>
                        <m:r>
                          <a:rPr lang="en-US" sz="2400" b="0" i="1">
                            <a:latin typeface="Cambria Math"/>
                          </a:rPr>
                          <m:t>𝑖</m:t>
                        </m:r>
                      </m:sub>
                    </m:sSub>
                    <m:r>
                      <a:rPr lang="en-US" sz="2400" i="1">
                        <a:latin typeface="Cambria Math"/>
                        <a:ea typeface="Cambria Math"/>
                      </a:rPr>
                      <m:t>=</m:t>
                    </m:r>
                    <m:r>
                      <a:rPr lang="en-US" sz="2400" b="0" i="1">
                        <a:latin typeface="Cambria Math"/>
                        <a:ea typeface="Cambria Math"/>
                      </a:rPr>
                      <m:t>𝑛</m:t>
                    </m:r>
                    <m:r>
                      <a:rPr lang="en-US" sz="2400" b="0" i="1">
                        <a:latin typeface="Cambria Math"/>
                        <a:ea typeface="Cambria Math"/>
                      </a:rPr>
                      <m:t>∗</m:t>
                    </m:r>
                    <m:f>
                      <m:fPr>
                        <m:ctrlPr>
                          <a:rPr lang="en-US" sz="2400" b="0" i="1">
                            <a:latin typeface="Cambria Math"/>
                            <a:ea typeface="Cambria Math"/>
                          </a:rPr>
                        </m:ctrlPr>
                      </m:fPr>
                      <m:num>
                        <m:sSub>
                          <m:sSubPr>
                            <m:ctrlPr>
                              <a:rPr lang="en-US" sz="2400" b="0" i="1">
                                <a:latin typeface="Cambria Math"/>
                                <a:ea typeface="Cambria Math"/>
                              </a:rPr>
                            </m:ctrlPr>
                          </m:sSubPr>
                          <m:e>
                            <m:r>
                              <a:rPr lang="en-US" sz="2400" b="0" i="1">
                                <a:latin typeface="Cambria Math"/>
                                <a:ea typeface="Cambria Math"/>
                              </a:rPr>
                              <m:t>𝑤</m:t>
                            </m:r>
                          </m:e>
                          <m:sub>
                            <m:r>
                              <a:rPr lang="en-US" sz="2400" b="0" i="1">
                                <a:latin typeface="Cambria Math"/>
                                <a:ea typeface="Cambria Math"/>
                              </a:rPr>
                              <m:t>𝑖</m:t>
                            </m:r>
                          </m:sub>
                        </m:sSub>
                        <m:r>
                          <a:rPr lang="en-US" sz="2400" b="0" i="1">
                            <a:latin typeface="Cambria Math"/>
                            <a:ea typeface="Cambria Math"/>
                          </a:rPr>
                          <m:t>∗</m:t>
                        </m:r>
                        <m:sSub>
                          <m:sSubPr>
                            <m:ctrlPr>
                              <a:rPr lang="en-US" sz="2400" b="0" i="1">
                                <a:latin typeface="Cambria Math"/>
                                <a:ea typeface="Cambria Math"/>
                              </a:rPr>
                            </m:ctrlPr>
                          </m:sSubPr>
                          <m:e>
                            <m:r>
                              <a:rPr lang="en-US" sz="2400" b="0" i="1">
                                <a:latin typeface="Cambria Math"/>
                                <a:ea typeface="Cambria Math"/>
                              </a:rPr>
                              <m:t>𝑠</m:t>
                            </m:r>
                          </m:e>
                          <m:sub>
                            <m:r>
                              <a:rPr lang="en-US" sz="2400" b="0" i="1">
                                <a:latin typeface="Cambria Math"/>
                                <a:ea typeface="Cambria Math"/>
                              </a:rPr>
                              <m:t>𝑖</m:t>
                            </m:r>
                          </m:sub>
                        </m:sSub>
                      </m:num>
                      <m:den>
                        <m:nary>
                          <m:naryPr>
                            <m:chr m:val="∑"/>
                            <m:supHide m:val="on"/>
                            <m:ctrlPr>
                              <a:rPr lang="en-US" sz="2400" b="0" i="1">
                                <a:latin typeface="Cambria Math"/>
                                <a:ea typeface="Cambria Math"/>
                              </a:rPr>
                            </m:ctrlPr>
                          </m:naryPr>
                          <m:sub>
                            <m:r>
                              <m:rPr>
                                <m:brk m:alnAt="7"/>
                              </m:rPr>
                              <a:rPr lang="en-US" sz="2400" b="0" i="1">
                                <a:latin typeface="Cambria Math"/>
                                <a:ea typeface="Cambria Math"/>
                              </a:rPr>
                              <m:t>𝑖</m:t>
                            </m:r>
                          </m:sub>
                          <m:sup/>
                          <m:e>
                            <m:sSub>
                              <m:sSubPr>
                                <m:ctrlPr>
                                  <a:rPr lang="en-US" sz="2400" b="0" i="1">
                                    <a:latin typeface="Cambria Math"/>
                                    <a:ea typeface="Cambria Math"/>
                                  </a:rPr>
                                </m:ctrlPr>
                              </m:sSubPr>
                              <m:e>
                                <m:r>
                                  <a:rPr lang="en-US" sz="2400" b="0" i="1">
                                    <a:latin typeface="Cambria Math"/>
                                    <a:ea typeface="Cambria Math"/>
                                  </a:rPr>
                                  <m:t>𝑤</m:t>
                                </m:r>
                              </m:e>
                              <m:sub>
                                <m:r>
                                  <a:rPr lang="en-US" sz="2400" b="0" i="1">
                                    <a:latin typeface="Cambria Math"/>
                                    <a:ea typeface="Cambria Math"/>
                                  </a:rPr>
                                  <m:t>𝑖</m:t>
                                </m:r>
                              </m:sub>
                            </m:sSub>
                            <m:r>
                              <a:rPr lang="en-US" sz="2400" b="0" i="1">
                                <a:latin typeface="Cambria Math"/>
                                <a:ea typeface="Cambria Math"/>
                              </a:rPr>
                              <m:t>∗</m:t>
                            </m:r>
                            <m:sSub>
                              <m:sSubPr>
                                <m:ctrlPr>
                                  <a:rPr lang="en-US" sz="2400" b="0" i="1">
                                    <a:latin typeface="Cambria Math"/>
                                    <a:ea typeface="Cambria Math"/>
                                  </a:rPr>
                                </m:ctrlPr>
                              </m:sSubPr>
                              <m:e>
                                <m:r>
                                  <a:rPr lang="en-US" sz="2400" b="0" i="1">
                                    <a:latin typeface="Cambria Math"/>
                                    <a:ea typeface="Cambria Math"/>
                                  </a:rPr>
                                  <m:t>𝑠</m:t>
                                </m:r>
                              </m:e>
                              <m:sub>
                                <m:r>
                                  <a:rPr lang="en-US" sz="2400" b="0" i="1">
                                    <a:latin typeface="Cambria Math"/>
                                    <a:ea typeface="Cambria Math"/>
                                  </a:rPr>
                                  <m:t>𝑖</m:t>
                                </m:r>
                              </m:sub>
                            </m:sSub>
                          </m:e>
                        </m:nary>
                      </m:den>
                    </m:f>
                  </m:oMath>
                </m:oMathPara>
              </a14:m>
              <a:endParaRPr lang="en-US" sz="2000"/>
            </a:p>
          </xdr:txBody>
        </xdr:sp>
      </mc:Choice>
      <mc:Fallback xmlns="">
        <xdr:sp macro="" textlink="">
          <xdr:nvSpPr>
            <xdr:cNvPr id="8" name="TextBox 7"/>
            <xdr:cNvSpPr txBox="1"/>
          </xdr:nvSpPr>
          <xdr:spPr>
            <a:xfrm>
              <a:off x="9713380" y="10805584"/>
              <a:ext cx="3632201" cy="809709"/>
            </a:xfrm>
            <a:prstGeom prst="rect">
              <a:avLst/>
            </a:prstGeom>
            <a:solidFill>
              <a:schemeClr val="accent6"/>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2400" b="0" i="0">
                  <a:latin typeface="Cambria Math"/>
                </a:rPr>
                <a:t>𝑛_𝑖</a:t>
              </a:r>
              <a:r>
                <a:rPr lang="en-US" sz="2400" i="0">
                  <a:latin typeface="Cambria Math"/>
                  <a:ea typeface="Cambria Math"/>
                </a:rPr>
                <a:t>=</a:t>
              </a:r>
              <a:r>
                <a:rPr lang="en-US" sz="2400" b="0" i="0">
                  <a:latin typeface="Cambria Math"/>
                  <a:ea typeface="Cambria Math"/>
                </a:rPr>
                <a:t>𝑛∗(𝑤_𝑖∗𝑠_𝑖)/(∑_𝑖▒〖𝑤_𝑖∗𝑠_𝑖 〗)</a:t>
              </a:r>
              <a:endParaRPr lang="en-US" sz="2000"/>
            </a:p>
          </xdr:txBody>
        </xdr:sp>
      </mc:Fallback>
    </mc:AlternateContent>
    <xdr:clientData/>
  </xdr:oneCellAnchor>
  <xdr:twoCellAnchor>
    <xdr:from>
      <xdr:col>6</xdr:col>
      <xdr:colOff>349251</xdr:colOff>
      <xdr:row>47</xdr:row>
      <xdr:rowOff>201085</xdr:rowOff>
    </xdr:from>
    <xdr:to>
      <xdr:col>8</xdr:col>
      <xdr:colOff>158749</xdr:colOff>
      <xdr:row>48</xdr:row>
      <xdr:rowOff>211667</xdr:rowOff>
    </xdr:to>
    <xdr:sp macro="" textlink="">
      <xdr:nvSpPr>
        <xdr:cNvPr id="9" name="TextBox 8"/>
        <xdr:cNvSpPr txBox="1"/>
      </xdr:nvSpPr>
      <xdr:spPr>
        <a:xfrm>
          <a:off x="6011334" y="11652252"/>
          <a:ext cx="899582" cy="243415"/>
        </a:xfrm>
        <a:prstGeom prst="rect">
          <a:avLst/>
        </a:prstGeom>
        <a:solidFill>
          <a:schemeClr val="accent6">
            <a:lumMod val="60000"/>
            <a:lumOff val="4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Equation 2</a:t>
          </a:r>
        </a:p>
      </xdr:txBody>
    </xdr:sp>
    <xdr:clientData/>
  </xdr:twoCellAnchor>
  <xdr:twoCellAnchor>
    <xdr:from>
      <xdr:col>13</xdr:col>
      <xdr:colOff>670984</xdr:colOff>
      <xdr:row>44</xdr:row>
      <xdr:rowOff>120650</xdr:rowOff>
    </xdr:from>
    <xdr:to>
      <xdr:col>14</xdr:col>
      <xdr:colOff>211666</xdr:colOff>
      <xdr:row>44</xdr:row>
      <xdr:rowOff>349250</xdr:rowOff>
    </xdr:to>
    <xdr:sp macro="" textlink="">
      <xdr:nvSpPr>
        <xdr:cNvPr id="12" name="TextBox 11"/>
        <xdr:cNvSpPr txBox="1"/>
      </xdr:nvSpPr>
      <xdr:spPr>
        <a:xfrm>
          <a:off x="9762067" y="10629900"/>
          <a:ext cx="927099" cy="228600"/>
        </a:xfrm>
        <a:prstGeom prst="rect">
          <a:avLst/>
        </a:prstGeom>
        <a:solidFill>
          <a:srgbClr val="FF9999"/>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Equation 3</a:t>
          </a:r>
        </a:p>
      </xdr:txBody>
    </xdr:sp>
    <xdr:clientData/>
  </xdr:twoCellAnchor>
  <xdr:twoCellAnchor>
    <xdr:from>
      <xdr:col>13</xdr:col>
      <xdr:colOff>687916</xdr:colOff>
      <xdr:row>47</xdr:row>
      <xdr:rowOff>211666</xdr:rowOff>
    </xdr:from>
    <xdr:to>
      <xdr:col>14</xdr:col>
      <xdr:colOff>179916</xdr:colOff>
      <xdr:row>48</xdr:row>
      <xdr:rowOff>222251</xdr:rowOff>
    </xdr:to>
    <xdr:sp macro="" textlink="">
      <xdr:nvSpPr>
        <xdr:cNvPr id="13" name="TextBox 12"/>
        <xdr:cNvSpPr txBox="1"/>
      </xdr:nvSpPr>
      <xdr:spPr>
        <a:xfrm>
          <a:off x="9715499" y="10710333"/>
          <a:ext cx="878417" cy="243418"/>
        </a:xfrm>
        <a:prstGeom prst="rect">
          <a:avLst/>
        </a:prstGeom>
        <a:solidFill>
          <a:schemeClr val="accent6"/>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Equation</a:t>
          </a:r>
          <a:r>
            <a:rPr lang="en-US" sz="1100" b="0" baseline="0">
              <a:latin typeface="Arial" panose="020B0604020202020204" pitchFamily="34" charset="0"/>
              <a:cs typeface="Arial" panose="020B0604020202020204" pitchFamily="34" charset="0"/>
            </a:rPr>
            <a:t> 4</a:t>
          </a:r>
          <a:endParaRPr lang="en-US" sz="1100" b="0">
            <a:latin typeface="Arial" panose="020B0604020202020204" pitchFamily="34" charset="0"/>
            <a:cs typeface="Arial" panose="020B0604020202020204" pitchFamily="34" charset="0"/>
          </a:endParaRPr>
        </a:p>
      </xdr:txBody>
    </xdr:sp>
    <xdr:clientData/>
  </xdr:twoCellAnchor>
  <xdr:twoCellAnchor>
    <xdr:from>
      <xdr:col>6</xdr:col>
      <xdr:colOff>338666</xdr:colOff>
      <xdr:row>44</xdr:row>
      <xdr:rowOff>84670</xdr:rowOff>
    </xdr:from>
    <xdr:to>
      <xdr:col>8</xdr:col>
      <xdr:colOff>179918</xdr:colOff>
      <xdr:row>44</xdr:row>
      <xdr:rowOff>306918</xdr:rowOff>
    </xdr:to>
    <xdr:sp macro="" textlink="">
      <xdr:nvSpPr>
        <xdr:cNvPr id="14" name="TextBox 13"/>
        <xdr:cNvSpPr txBox="1"/>
      </xdr:nvSpPr>
      <xdr:spPr>
        <a:xfrm>
          <a:off x="5937249" y="9641420"/>
          <a:ext cx="931336" cy="222248"/>
        </a:xfrm>
        <a:prstGeom prst="rect">
          <a:avLst/>
        </a:prstGeom>
        <a:solidFill>
          <a:schemeClr val="accent3">
            <a:lumMod val="60000"/>
            <a:lumOff val="4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Equation 1</a:t>
          </a:r>
        </a:p>
      </xdr:txBody>
    </xdr:sp>
    <xdr:clientData/>
  </xdr:twoCellAnchor>
  <xdr:oneCellAnchor>
    <xdr:from>
      <xdr:col>28</xdr:col>
      <xdr:colOff>1481667</xdr:colOff>
      <xdr:row>43</xdr:row>
      <xdr:rowOff>95250</xdr:rowOff>
    </xdr:from>
    <xdr:ext cx="184731" cy="264560"/>
    <xdr:sp macro="" textlink="">
      <xdr:nvSpPr>
        <xdr:cNvPr id="5" name="TextBox 4"/>
        <xdr:cNvSpPr txBox="1"/>
      </xdr:nvSpPr>
      <xdr:spPr>
        <a:xfrm>
          <a:off x="23495000" y="94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12700</xdr:colOff>
      <xdr:row>52</xdr:row>
      <xdr:rowOff>154516</xdr:rowOff>
    </xdr:from>
    <xdr:ext cx="4235450" cy="895350"/>
    <xdr:pic>
      <xdr:nvPicPr>
        <xdr:cNvPr id="2" name="Picture 72" descr="blue horizontal - No Tag Li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13375216"/>
          <a:ext cx="4235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664633</xdr:colOff>
      <xdr:row>44</xdr:row>
      <xdr:rowOff>201084</xdr:rowOff>
    </xdr:from>
    <xdr:ext cx="3600452" cy="825502"/>
    <mc:AlternateContent xmlns:mc="http://schemas.openxmlformats.org/markup-compatibility/2006" xmlns:a14="http://schemas.microsoft.com/office/drawing/2010/main">
      <mc:Choice Requires="a14">
        <xdr:sp macro="" textlink="">
          <xdr:nvSpPr>
            <xdr:cNvPr id="3" name="TextBox 2"/>
            <xdr:cNvSpPr txBox="1"/>
          </xdr:nvSpPr>
          <xdr:spPr>
            <a:xfrm>
              <a:off x="10351558" y="11345334"/>
              <a:ext cx="3600452" cy="825502"/>
            </a:xfrm>
            <a:prstGeom prst="rect">
              <a:avLst/>
            </a:prstGeom>
            <a:solidFill>
              <a:srgbClr val="FF9999"/>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2400" i="1">
                            <a:latin typeface="Cambria Math"/>
                          </a:rPr>
                        </m:ctrlPr>
                      </m:sSubPr>
                      <m:e>
                        <m:r>
                          <a:rPr lang="en-US" sz="2400" b="0" i="1">
                            <a:latin typeface="Cambria Math"/>
                          </a:rPr>
                          <m:t>𝑛</m:t>
                        </m:r>
                      </m:e>
                      <m:sub>
                        <m:r>
                          <a:rPr lang="en-US" sz="2400" b="0" i="1">
                            <a:latin typeface="Cambria Math"/>
                          </a:rPr>
                          <m:t>𝑎</m:t>
                        </m:r>
                      </m:sub>
                    </m:sSub>
                    <m:r>
                      <a:rPr lang="en-US" sz="2400" i="1">
                        <a:latin typeface="Cambria Math"/>
                        <a:ea typeface="Cambria Math"/>
                      </a:rPr>
                      <m:t>=</m:t>
                    </m:r>
                    <m:r>
                      <a:rPr lang="en-US" sz="2400" b="0" i="1">
                        <a:latin typeface="Cambria Math"/>
                        <a:ea typeface="Cambria Math"/>
                      </a:rPr>
                      <m:t>𝑛</m:t>
                    </m:r>
                    <m:r>
                      <a:rPr lang="en-US" sz="2400" b="0" i="1">
                        <a:latin typeface="Cambria Math"/>
                        <a:ea typeface="Cambria Math"/>
                      </a:rPr>
                      <m:t>∗</m:t>
                    </m:r>
                    <m:f>
                      <m:fPr>
                        <m:ctrlPr>
                          <a:rPr lang="en-US" sz="2400" b="0" i="1">
                            <a:latin typeface="Cambria Math"/>
                            <a:ea typeface="Cambria Math"/>
                          </a:rPr>
                        </m:ctrlPr>
                      </m:fPr>
                      <m:num>
                        <m:r>
                          <a:rPr lang="en-US" sz="2400" b="0" i="1">
                            <a:latin typeface="Cambria Math"/>
                            <a:ea typeface="Cambria Math"/>
                          </a:rPr>
                          <m:t>1</m:t>
                        </m:r>
                      </m:num>
                      <m:den>
                        <m:r>
                          <a:rPr lang="en-US" sz="2400" b="0" i="1">
                            <a:latin typeface="Cambria Math"/>
                            <a:ea typeface="Cambria Math"/>
                          </a:rPr>
                          <m:t>1+</m:t>
                        </m:r>
                        <m:r>
                          <a:rPr lang="en-US" sz="2400" b="0" i="1">
                            <a:latin typeface="Cambria Math"/>
                            <a:ea typeface="Cambria Math"/>
                          </a:rPr>
                          <m:t>𝑛</m:t>
                        </m:r>
                        <m:r>
                          <a:rPr lang="en-US" sz="2400" b="0" i="1">
                            <a:latin typeface="Cambria Math"/>
                            <a:ea typeface="Cambria Math"/>
                          </a:rPr>
                          <m:t>/</m:t>
                        </m:r>
                        <m:r>
                          <a:rPr lang="en-US" sz="2400" b="0" i="1">
                            <a:latin typeface="Cambria Math"/>
                            <a:ea typeface="Cambria Math"/>
                          </a:rPr>
                          <m:t>𝑁</m:t>
                        </m:r>
                      </m:den>
                    </m:f>
                  </m:oMath>
                </m:oMathPara>
              </a14:m>
              <a:endParaRPr lang="en-US" sz="1100"/>
            </a:p>
          </xdr:txBody>
        </xdr:sp>
      </mc:Choice>
      <mc:Fallback xmlns="">
        <xdr:sp macro="" textlink="">
          <xdr:nvSpPr>
            <xdr:cNvPr id="3" name="TextBox 2"/>
            <xdr:cNvSpPr txBox="1"/>
          </xdr:nvSpPr>
          <xdr:spPr>
            <a:xfrm>
              <a:off x="10351558" y="11345334"/>
              <a:ext cx="3600452" cy="825502"/>
            </a:xfrm>
            <a:prstGeom prst="rect">
              <a:avLst/>
            </a:prstGeom>
            <a:solidFill>
              <a:srgbClr val="FF9999"/>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2400" b="0" i="0">
                  <a:latin typeface="Cambria Math"/>
                </a:rPr>
                <a:t>𝑛_𝑎</a:t>
              </a:r>
              <a:r>
                <a:rPr lang="en-US" sz="2400" i="0">
                  <a:latin typeface="Cambria Math"/>
                  <a:ea typeface="Cambria Math"/>
                </a:rPr>
                <a:t>=</a:t>
              </a:r>
              <a:r>
                <a:rPr lang="en-US" sz="2400" b="0" i="0">
                  <a:latin typeface="Cambria Math"/>
                  <a:ea typeface="Cambria Math"/>
                </a:rPr>
                <a:t>𝑛∗1/(1+𝑛/𝑁)</a:t>
              </a:r>
              <a:endParaRPr lang="en-US" sz="1100"/>
            </a:p>
          </xdr:txBody>
        </xdr:sp>
      </mc:Fallback>
    </mc:AlternateContent>
    <xdr:clientData/>
  </xdr:oneCellAnchor>
  <xdr:oneCellAnchor>
    <xdr:from>
      <xdr:col>6</xdr:col>
      <xdr:colOff>351365</xdr:colOff>
      <xdr:row>48</xdr:row>
      <xdr:rowOff>56092</xdr:rowOff>
    </xdr:from>
    <xdr:ext cx="3606802" cy="832908"/>
    <mc:AlternateContent xmlns:mc="http://schemas.openxmlformats.org/markup-compatibility/2006" xmlns:a14="http://schemas.microsoft.com/office/drawing/2010/main">
      <mc:Choice Requires="a14">
        <xdr:sp macro="" textlink="">
          <xdr:nvSpPr>
            <xdr:cNvPr id="4" name="TextBox 3"/>
            <xdr:cNvSpPr txBox="1"/>
          </xdr:nvSpPr>
          <xdr:spPr>
            <a:xfrm>
              <a:off x="6371165" y="12362392"/>
              <a:ext cx="3606802" cy="832908"/>
            </a:xfrm>
            <a:prstGeom prst="rect">
              <a:avLst/>
            </a:prstGeom>
            <a:solidFill>
              <a:schemeClr val="accent6">
                <a:lumMod val="60000"/>
                <a:lumOff val="40000"/>
              </a:schemeClr>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US" sz="1800" b="0" i="1">
                        <a:latin typeface="Cambria Math"/>
                      </a:rPr>
                      <m:t>𝑛</m:t>
                    </m:r>
                    <m:r>
                      <a:rPr lang="en-US" sz="1800" b="0" i="1">
                        <a:latin typeface="Cambria Math"/>
                      </a:rPr>
                      <m:t>=</m:t>
                    </m:r>
                    <m:sSup>
                      <m:sSupPr>
                        <m:ctrlPr>
                          <a:rPr lang="en-US" sz="1800" b="0" i="1">
                            <a:latin typeface="Cambria Math"/>
                          </a:rPr>
                        </m:ctrlPr>
                      </m:sSupPr>
                      <m:e>
                        <m:d>
                          <m:dPr>
                            <m:ctrlPr>
                              <a:rPr lang="en-US" sz="1800" b="0" i="1">
                                <a:latin typeface="Cambria Math"/>
                              </a:rPr>
                            </m:ctrlPr>
                          </m:dPr>
                          <m:e>
                            <m:f>
                              <m:fPr>
                                <m:ctrlPr>
                                  <a:rPr lang="en-US" sz="1800" b="0" i="1">
                                    <a:latin typeface="Cambria Math"/>
                                  </a:rPr>
                                </m:ctrlPr>
                              </m:fPr>
                              <m:num>
                                <m:sSub>
                                  <m:sSubPr>
                                    <m:ctrlPr>
                                      <a:rPr lang="en-US" sz="1800" b="0" i="1">
                                        <a:latin typeface="Cambria Math"/>
                                      </a:rPr>
                                    </m:ctrlPr>
                                  </m:sSubPr>
                                  <m:e>
                                    <m:r>
                                      <a:rPr lang="en-US" sz="1800" b="0" i="1">
                                        <a:latin typeface="Cambria Math"/>
                                      </a:rPr>
                                      <m:t>𝑡</m:t>
                                    </m:r>
                                  </m:e>
                                  <m:sub>
                                    <m:r>
                                      <a:rPr lang="en-US" sz="1800" b="0" i="1">
                                        <a:latin typeface="Cambria Math"/>
                                      </a:rPr>
                                      <m:t>𝑉𝐴𝐿</m:t>
                                    </m:r>
                                  </m:sub>
                                </m:sSub>
                              </m:num>
                              <m:den>
                                <m:r>
                                  <a:rPr lang="en-US" sz="1800" b="0" i="1">
                                    <a:latin typeface="Cambria Math"/>
                                  </a:rPr>
                                  <m:t>𝐸</m:t>
                                </m:r>
                              </m:den>
                            </m:f>
                          </m:e>
                        </m:d>
                      </m:e>
                      <m:sup>
                        <m:r>
                          <a:rPr lang="en-US" sz="1800" b="0" i="1">
                            <a:latin typeface="Cambria Math"/>
                          </a:rPr>
                          <m:t>2</m:t>
                        </m:r>
                      </m:sup>
                    </m:sSup>
                    <m:r>
                      <a:rPr lang="en-US" sz="1800" b="0" i="1">
                        <a:latin typeface="Cambria Math"/>
                        <a:ea typeface="Cambria Math"/>
                      </a:rPr>
                      <m:t>∗</m:t>
                    </m:r>
                    <m:sSup>
                      <m:sSupPr>
                        <m:ctrlPr>
                          <a:rPr lang="en-US" sz="1800" b="0" i="1">
                            <a:latin typeface="Cambria Math"/>
                            <a:ea typeface="Cambria Math"/>
                          </a:rPr>
                        </m:ctrlPr>
                      </m:sSupPr>
                      <m:e>
                        <m:d>
                          <m:dPr>
                            <m:ctrlPr>
                              <a:rPr lang="en-US" sz="1800" b="0" i="1">
                                <a:latin typeface="Cambria Math"/>
                                <a:ea typeface="Cambria Math"/>
                              </a:rPr>
                            </m:ctrlPr>
                          </m:dPr>
                          <m:e>
                            <m:nary>
                              <m:naryPr>
                                <m:chr m:val="∑"/>
                                <m:supHide m:val="on"/>
                                <m:ctrlPr>
                                  <a:rPr lang="en-US" sz="1800" b="0" i="1">
                                    <a:latin typeface="Cambria Math"/>
                                    <a:ea typeface="Cambria Math"/>
                                  </a:rPr>
                                </m:ctrlPr>
                              </m:naryPr>
                              <m:sub>
                                <m:r>
                                  <m:rPr>
                                    <m:brk m:alnAt="7"/>
                                  </m:rPr>
                                  <a:rPr lang="en-US" sz="1800" b="0" i="1">
                                    <a:latin typeface="Cambria Math"/>
                                    <a:ea typeface="Cambria Math"/>
                                  </a:rPr>
                                  <m:t>𝑖</m:t>
                                </m:r>
                              </m:sub>
                              <m:sup/>
                              <m:e>
                                <m:sSub>
                                  <m:sSubPr>
                                    <m:ctrlPr>
                                      <a:rPr lang="en-US" sz="1800" b="0" i="1">
                                        <a:latin typeface="Cambria Math"/>
                                        <a:ea typeface="Cambria Math"/>
                                      </a:rPr>
                                    </m:ctrlPr>
                                  </m:sSubPr>
                                  <m:e>
                                    <m:r>
                                      <a:rPr lang="en-US" sz="1800" b="0" i="1">
                                        <a:latin typeface="Cambria Math"/>
                                        <a:ea typeface="Cambria Math"/>
                                      </a:rPr>
                                      <m:t>𝑤</m:t>
                                    </m:r>
                                  </m:e>
                                  <m:sub>
                                    <m:r>
                                      <a:rPr lang="en-US" sz="1800" b="0" i="1">
                                        <a:latin typeface="Cambria Math"/>
                                        <a:ea typeface="Cambria Math"/>
                                      </a:rPr>
                                      <m:t>𝑖</m:t>
                                    </m:r>
                                    <m:r>
                                      <a:rPr lang="en-US" sz="1800" b="0" i="1">
                                        <a:latin typeface="Cambria Math"/>
                                        <a:ea typeface="Cambria Math"/>
                                      </a:rPr>
                                      <m:t>∗</m:t>
                                    </m:r>
                                    <m:sSub>
                                      <m:sSubPr>
                                        <m:ctrlPr>
                                          <a:rPr lang="en-US" sz="1800" b="0" i="1">
                                            <a:latin typeface="Cambria Math"/>
                                            <a:ea typeface="Cambria Math"/>
                                          </a:rPr>
                                        </m:ctrlPr>
                                      </m:sSubPr>
                                      <m:e>
                                        <m:r>
                                          <a:rPr lang="en-US" sz="1800" b="0" i="1">
                                            <a:latin typeface="Cambria Math"/>
                                            <a:ea typeface="Cambria Math"/>
                                          </a:rPr>
                                          <m:t>𝑠</m:t>
                                        </m:r>
                                      </m:e>
                                      <m:sub>
                                        <m:r>
                                          <a:rPr lang="en-US" sz="1800" b="0" i="1">
                                            <a:latin typeface="Cambria Math"/>
                                            <a:ea typeface="Cambria Math"/>
                                          </a:rPr>
                                          <m:t>𝑖</m:t>
                                        </m:r>
                                      </m:sub>
                                    </m:sSub>
                                  </m:sub>
                                </m:sSub>
                              </m:e>
                            </m:nary>
                          </m:e>
                        </m:d>
                      </m:e>
                      <m:sup>
                        <m:r>
                          <a:rPr lang="en-US" sz="1800" b="0" i="1">
                            <a:latin typeface="Cambria Math"/>
                            <a:ea typeface="Cambria Math"/>
                          </a:rPr>
                          <m:t>2</m:t>
                        </m:r>
                      </m:sup>
                    </m:sSup>
                  </m:oMath>
                </m:oMathPara>
              </a14:m>
              <a:endParaRPr lang="en-US" sz="2000"/>
            </a:p>
          </xdr:txBody>
        </xdr:sp>
      </mc:Choice>
      <mc:Fallback xmlns="">
        <xdr:sp macro="" textlink="">
          <xdr:nvSpPr>
            <xdr:cNvPr id="4" name="TextBox 3"/>
            <xdr:cNvSpPr txBox="1"/>
          </xdr:nvSpPr>
          <xdr:spPr>
            <a:xfrm>
              <a:off x="6371165" y="12362392"/>
              <a:ext cx="3606802" cy="832908"/>
            </a:xfrm>
            <a:prstGeom prst="rect">
              <a:avLst/>
            </a:prstGeom>
            <a:solidFill>
              <a:schemeClr val="accent6">
                <a:lumMod val="60000"/>
                <a:lumOff val="40000"/>
              </a:schemeClr>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800" b="0" i="0">
                  <a:latin typeface="Cambria Math"/>
                </a:rPr>
                <a:t>𝑛=(𝑡_𝑉𝐴𝐿/𝐸)^2</a:t>
              </a:r>
              <a:r>
                <a:rPr lang="en-US" sz="1800" b="0" i="0">
                  <a:latin typeface="Cambria Math"/>
                  <a:ea typeface="Cambria Math"/>
                </a:rPr>
                <a:t>∗(∑_𝑖▒𝑤_(𝑖∗𝑠_𝑖 ) )^2</a:t>
              </a:r>
              <a:endParaRPr lang="en-US" sz="2000"/>
            </a:p>
          </xdr:txBody>
        </xdr:sp>
      </mc:Fallback>
    </mc:AlternateContent>
    <xdr:clientData/>
  </xdr:oneCellAnchor>
  <xdr:oneCellAnchor>
    <xdr:from>
      <xdr:col>6</xdr:col>
      <xdr:colOff>347130</xdr:colOff>
      <xdr:row>44</xdr:row>
      <xdr:rowOff>201084</xdr:rowOff>
    </xdr:from>
    <xdr:ext cx="3611036" cy="857249"/>
    <mc:AlternateContent xmlns:mc="http://schemas.openxmlformats.org/markup-compatibility/2006" xmlns:a14="http://schemas.microsoft.com/office/drawing/2010/main">
      <mc:Choice Requires="a14">
        <xdr:sp macro="" textlink="">
          <xdr:nvSpPr>
            <xdr:cNvPr id="5" name="TextBox 4"/>
            <xdr:cNvSpPr txBox="1"/>
          </xdr:nvSpPr>
          <xdr:spPr>
            <a:xfrm>
              <a:off x="6366930" y="11345334"/>
              <a:ext cx="3611036" cy="857249"/>
            </a:xfrm>
            <a:prstGeom prst="rect">
              <a:avLst/>
            </a:prstGeom>
            <a:solidFill>
              <a:schemeClr val="accent3">
                <a:lumMod val="60000"/>
                <a:lumOff val="40000"/>
              </a:schemeClr>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US" sz="2000" b="0" i="1">
                        <a:solidFill>
                          <a:sysClr val="windowText" lastClr="000000"/>
                        </a:solidFill>
                        <a:latin typeface="Cambria Math"/>
                      </a:rPr>
                      <m:t>𝑛</m:t>
                    </m:r>
                    <m:r>
                      <a:rPr lang="en-US" sz="2000" b="0" i="1">
                        <a:solidFill>
                          <a:sysClr val="windowText" lastClr="000000"/>
                        </a:solidFill>
                        <a:latin typeface="Cambria Math"/>
                        <a:ea typeface="Cambria Math"/>
                      </a:rPr>
                      <m:t>=</m:t>
                    </m:r>
                    <m:f>
                      <m:fPr>
                        <m:ctrlPr>
                          <a:rPr lang="en-US" sz="2000" b="0" i="1">
                            <a:solidFill>
                              <a:sysClr val="windowText" lastClr="000000"/>
                            </a:solidFill>
                            <a:latin typeface="Cambria Math"/>
                            <a:ea typeface="Cambria Math"/>
                          </a:rPr>
                        </m:ctrlPr>
                      </m:fPr>
                      <m:num>
                        <m:r>
                          <a:rPr lang="en-US" sz="2000" b="0" i="1">
                            <a:solidFill>
                              <a:sysClr val="windowText" lastClr="000000"/>
                            </a:solidFill>
                            <a:latin typeface="Cambria Math"/>
                            <a:ea typeface="Cambria Math"/>
                          </a:rPr>
                          <m:t>𝑁</m:t>
                        </m:r>
                        <m:r>
                          <a:rPr lang="en-US" sz="2000" b="0" i="1">
                            <a:solidFill>
                              <a:sysClr val="windowText" lastClr="000000"/>
                            </a:solidFill>
                            <a:latin typeface="Cambria Math"/>
                            <a:ea typeface="Cambria Math"/>
                          </a:rPr>
                          <m:t>∗</m:t>
                        </m:r>
                        <m:sSup>
                          <m:sSupPr>
                            <m:ctrlPr>
                              <a:rPr lang="en-US" sz="2000" b="0" i="1">
                                <a:solidFill>
                                  <a:sysClr val="windowText" lastClr="000000"/>
                                </a:solidFill>
                                <a:latin typeface="Cambria Math"/>
                                <a:ea typeface="Cambria Math"/>
                              </a:rPr>
                            </m:ctrlPr>
                          </m:sSupPr>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𝑡</m:t>
                                </m:r>
                              </m:e>
                              <m:sub>
                                <m:r>
                                  <a:rPr lang="en-US" sz="2000" b="0" i="1">
                                    <a:solidFill>
                                      <a:sysClr val="windowText" lastClr="000000"/>
                                    </a:solidFill>
                                    <a:latin typeface="Cambria Math"/>
                                    <a:ea typeface="Cambria Math"/>
                                  </a:rPr>
                                  <m:t>𝑉𝐴𝐿</m:t>
                                </m:r>
                              </m:sub>
                            </m:sSub>
                          </m:e>
                          <m:sup>
                            <m:r>
                              <a:rPr lang="en-US" sz="2000" b="0" i="1">
                                <a:solidFill>
                                  <a:sysClr val="windowText" lastClr="000000"/>
                                </a:solidFill>
                                <a:latin typeface="Cambria Math"/>
                                <a:ea typeface="Cambria Math"/>
                              </a:rPr>
                              <m:t>2</m:t>
                            </m:r>
                          </m:sup>
                        </m:sSup>
                        <m:sSup>
                          <m:sSupPr>
                            <m:ctrlPr>
                              <a:rPr lang="en-US" sz="2000" b="0" i="1">
                                <a:solidFill>
                                  <a:sysClr val="windowText" lastClr="000000"/>
                                </a:solidFill>
                                <a:latin typeface="Cambria Math"/>
                                <a:ea typeface="Cambria Math"/>
                              </a:rPr>
                            </m:ctrlPr>
                          </m:sSupPr>
                          <m:e>
                            <m:d>
                              <m:dPr>
                                <m:ctrlPr>
                                  <a:rPr lang="en-US" sz="2000" b="0" i="1">
                                    <a:solidFill>
                                      <a:sysClr val="windowText" lastClr="000000"/>
                                    </a:solidFill>
                                    <a:latin typeface="Cambria Math"/>
                                    <a:ea typeface="Cambria Math"/>
                                  </a:rPr>
                                </m:ctrlPr>
                              </m:dPr>
                              <m:e>
                                <m:nary>
                                  <m:naryPr>
                                    <m:chr m:val="∑"/>
                                    <m:supHide m:val="on"/>
                                    <m:ctrlPr>
                                      <a:rPr lang="en-US" sz="2000" b="0" i="1">
                                        <a:solidFill>
                                          <a:sysClr val="windowText" lastClr="000000"/>
                                        </a:solidFill>
                                        <a:latin typeface="Cambria Math"/>
                                        <a:ea typeface="Cambria Math"/>
                                      </a:rPr>
                                    </m:ctrlPr>
                                  </m:naryPr>
                                  <m:sub>
                                    <m:r>
                                      <m:rPr>
                                        <m:brk m:alnAt="7"/>
                                      </m:rPr>
                                      <a:rPr lang="en-US" sz="2000" b="0" i="1">
                                        <a:solidFill>
                                          <a:sysClr val="windowText" lastClr="000000"/>
                                        </a:solidFill>
                                        <a:latin typeface="Cambria Math"/>
                                        <a:ea typeface="Cambria Math"/>
                                      </a:rPr>
                                      <m:t>𝑖</m:t>
                                    </m:r>
                                  </m:sub>
                                  <m:sup/>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𝑤</m:t>
                                        </m:r>
                                      </m:e>
                                      <m:sub>
                                        <m:r>
                                          <a:rPr lang="en-US" sz="2000" b="0" i="1">
                                            <a:solidFill>
                                              <a:sysClr val="windowText" lastClr="000000"/>
                                            </a:solidFill>
                                            <a:latin typeface="Cambria Math"/>
                                            <a:ea typeface="Cambria Math"/>
                                          </a:rPr>
                                          <m:t>𝑖</m:t>
                                        </m:r>
                                      </m:sub>
                                    </m:sSub>
                                    <m:r>
                                      <a:rPr lang="en-US" sz="2000" b="0" i="1">
                                        <a:solidFill>
                                          <a:sysClr val="windowText" lastClr="000000"/>
                                        </a:solidFill>
                                        <a:latin typeface="Cambria Math"/>
                                        <a:ea typeface="Cambria Math"/>
                                      </a:rPr>
                                      <m:t>∗</m:t>
                                    </m:r>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𝑠</m:t>
                                        </m:r>
                                      </m:e>
                                      <m:sub>
                                        <m:r>
                                          <a:rPr lang="en-US" sz="2000" b="0" i="1">
                                            <a:solidFill>
                                              <a:sysClr val="windowText" lastClr="000000"/>
                                            </a:solidFill>
                                            <a:latin typeface="Cambria Math"/>
                                            <a:ea typeface="Cambria Math"/>
                                          </a:rPr>
                                          <m:t>𝑖</m:t>
                                        </m:r>
                                      </m:sub>
                                    </m:sSub>
                                  </m:e>
                                </m:nary>
                              </m:e>
                            </m:d>
                          </m:e>
                          <m:sup>
                            <m:r>
                              <a:rPr lang="en-US" sz="2000" b="0" i="1">
                                <a:solidFill>
                                  <a:sysClr val="windowText" lastClr="000000"/>
                                </a:solidFill>
                                <a:latin typeface="Cambria Math"/>
                                <a:ea typeface="Cambria Math"/>
                              </a:rPr>
                              <m:t>2</m:t>
                            </m:r>
                          </m:sup>
                        </m:sSup>
                      </m:num>
                      <m:den>
                        <m:r>
                          <a:rPr lang="en-US" sz="2000" b="0" i="1">
                            <a:solidFill>
                              <a:sysClr val="windowText" lastClr="000000"/>
                            </a:solidFill>
                            <a:latin typeface="Cambria Math"/>
                            <a:ea typeface="Cambria Math"/>
                          </a:rPr>
                          <m:t>𝑁</m:t>
                        </m:r>
                        <m:r>
                          <a:rPr lang="en-US" sz="2000" b="0" i="1">
                            <a:solidFill>
                              <a:sysClr val="windowText" lastClr="000000"/>
                            </a:solidFill>
                            <a:latin typeface="Cambria Math"/>
                            <a:ea typeface="Cambria Math"/>
                          </a:rPr>
                          <m:t>∗</m:t>
                        </m:r>
                        <m:sSup>
                          <m:sSupPr>
                            <m:ctrlPr>
                              <a:rPr lang="en-US" sz="2000" b="0" i="1">
                                <a:solidFill>
                                  <a:sysClr val="windowText" lastClr="000000"/>
                                </a:solidFill>
                                <a:latin typeface="Cambria Math"/>
                                <a:ea typeface="Cambria Math"/>
                              </a:rPr>
                            </m:ctrlPr>
                          </m:sSupPr>
                          <m:e>
                            <m:r>
                              <a:rPr lang="en-US" sz="2000" b="0" i="1">
                                <a:solidFill>
                                  <a:sysClr val="windowText" lastClr="000000"/>
                                </a:solidFill>
                                <a:latin typeface="Cambria Math"/>
                                <a:ea typeface="Cambria Math"/>
                              </a:rPr>
                              <m:t>𝐸</m:t>
                            </m:r>
                          </m:e>
                          <m:sup>
                            <m:r>
                              <a:rPr lang="en-US" sz="2000" b="0" i="1">
                                <a:solidFill>
                                  <a:sysClr val="windowText" lastClr="000000"/>
                                </a:solidFill>
                                <a:latin typeface="Cambria Math"/>
                                <a:ea typeface="Cambria Math"/>
                              </a:rPr>
                              <m:t>2</m:t>
                            </m:r>
                          </m:sup>
                        </m:sSup>
                        <m:r>
                          <a:rPr lang="en-US" sz="2000" b="0" i="1">
                            <a:solidFill>
                              <a:sysClr val="windowText" lastClr="000000"/>
                            </a:solidFill>
                            <a:latin typeface="Cambria Math"/>
                            <a:ea typeface="Cambria Math"/>
                          </a:rPr>
                          <m:t>+</m:t>
                        </m:r>
                        <m:sSup>
                          <m:sSupPr>
                            <m:ctrlPr>
                              <a:rPr lang="en-US" sz="2000" b="0" i="1">
                                <a:solidFill>
                                  <a:sysClr val="windowText" lastClr="000000"/>
                                </a:solidFill>
                                <a:latin typeface="Cambria Math"/>
                                <a:ea typeface="Cambria Math"/>
                              </a:rPr>
                            </m:ctrlPr>
                          </m:sSupPr>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𝑡</m:t>
                                </m:r>
                              </m:e>
                              <m:sub>
                                <m:r>
                                  <a:rPr lang="en-US" sz="2000" b="0" i="1">
                                    <a:solidFill>
                                      <a:sysClr val="windowText" lastClr="000000"/>
                                    </a:solidFill>
                                    <a:latin typeface="Cambria Math"/>
                                    <a:ea typeface="Cambria Math"/>
                                  </a:rPr>
                                  <m:t>𝑉𝐴𝐿</m:t>
                                </m:r>
                              </m:sub>
                            </m:sSub>
                          </m:e>
                          <m:sup>
                            <m:r>
                              <a:rPr lang="en-US" sz="2000" b="0" i="1">
                                <a:solidFill>
                                  <a:sysClr val="windowText" lastClr="000000"/>
                                </a:solidFill>
                                <a:latin typeface="Cambria Math"/>
                                <a:ea typeface="Cambria Math"/>
                              </a:rPr>
                              <m:t>2</m:t>
                            </m:r>
                          </m:sup>
                        </m:sSup>
                        <m:r>
                          <a:rPr lang="en-US" sz="2000" b="0" i="1">
                            <a:solidFill>
                              <a:sysClr val="windowText" lastClr="000000"/>
                            </a:solidFill>
                            <a:latin typeface="Cambria Math"/>
                            <a:ea typeface="Cambria Math"/>
                          </a:rPr>
                          <m:t>∗</m:t>
                        </m:r>
                        <m:nary>
                          <m:naryPr>
                            <m:chr m:val="∑"/>
                            <m:supHide m:val="on"/>
                            <m:ctrlPr>
                              <a:rPr lang="en-US" sz="2000" b="0" i="1">
                                <a:solidFill>
                                  <a:sysClr val="windowText" lastClr="000000"/>
                                </a:solidFill>
                                <a:latin typeface="Cambria Math"/>
                                <a:ea typeface="Cambria Math"/>
                              </a:rPr>
                            </m:ctrlPr>
                          </m:naryPr>
                          <m:sub>
                            <m:r>
                              <m:rPr>
                                <m:brk m:alnAt="7"/>
                              </m:rPr>
                              <a:rPr lang="en-US" sz="2000" b="0" i="1">
                                <a:solidFill>
                                  <a:sysClr val="windowText" lastClr="000000"/>
                                </a:solidFill>
                                <a:latin typeface="Cambria Math"/>
                                <a:ea typeface="Cambria Math"/>
                              </a:rPr>
                              <m:t>𝑖</m:t>
                            </m:r>
                          </m:sub>
                          <m:sup/>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𝑤</m:t>
                                </m:r>
                              </m:e>
                              <m:sub>
                                <m:r>
                                  <a:rPr lang="en-US" sz="2000" b="0" i="1">
                                    <a:solidFill>
                                      <a:sysClr val="windowText" lastClr="000000"/>
                                    </a:solidFill>
                                    <a:latin typeface="Cambria Math"/>
                                    <a:ea typeface="Cambria Math"/>
                                  </a:rPr>
                                  <m:t>𝑖</m:t>
                                </m:r>
                              </m:sub>
                            </m:sSub>
                            <m:r>
                              <a:rPr lang="en-US" sz="2000" b="0" i="1">
                                <a:solidFill>
                                  <a:sysClr val="windowText" lastClr="000000"/>
                                </a:solidFill>
                                <a:latin typeface="Cambria Math"/>
                                <a:ea typeface="Cambria Math"/>
                              </a:rPr>
                              <m:t>∗</m:t>
                            </m:r>
                            <m:sSup>
                              <m:sSupPr>
                                <m:ctrlPr>
                                  <a:rPr lang="en-US" sz="2000" b="0" i="1">
                                    <a:solidFill>
                                      <a:sysClr val="windowText" lastClr="000000"/>
                                    </a:solidFill>
                                    <a:latin typeface="Cambria Math"/>
                                    <a:ea typeface="Cambria Math"/>
                                  </a:rPr>
                                </m:ctrlPr>
                              </m:sSupPr>
                              <m:e>
                                <m:sSub>
                                  <m:sSubPr>
                                    <m:ctrlPr>
                                      <a:rPr lang="en-US" sz="2000" b="0" i="1">
                                        <a:solidFill>
                                          <a:sysClr val="windowText" lastClr="000000"/>
                                        </a:solidFill>
                                        <a:latin typeface="Cambria Math"/>
                                        <a:ea typeface="Cambria Math"/>
                                      </a:rPr>
                                    </m:ctrlPr>
                                  </m:sSubPr>
                                  <m:e>
                                    <m:r>
                                      <a:rPr lang="en-US" sz="2000" b="0" i="1">
                                        <a:solidFill>
                                          <a:sysClr val="windowText" lastClr="000000"/>
                                        </a:solidFill>
                                        <a:latin typeface="Cambria Math"/>
                                        <a:ea typeface="Cambria Math"/>
                                      </a:rPr>
                                      <m:t>𝑠</m:t>
                                    </m:r>
                                  </m:e>
                                  <m:sub>
                                    <m:r>
                                      <a:rPr lang="en-US" sz="2000" b="0" i="1">
                                        <a:solidFill>
                                          <a:sysClr val="windowText" lastClr="000000"/>
                                        </a:solidFill>
                                        <a:latin typeface="Cambria Math"/>
                                        <a:ea typeface="Cambria Math"/>
                                      </a:rPr>
                                      <m:t>𝑖</m:t>
                                    </m:r>
                                  </m:sub>
                                </m:sSub>
                              </m:e>
                              <m:sup>
                                <m:r>
                                  <a:rPr lang="en-US" sz="2000" b="0" i="1">
                                    <a:solidFill>
                                      <a:sysClr val="windowText" lastClr="000000"/>
                                    </a:solidFill>
                                    <a:latin typeface="Cambria Math"/>
                                    <a:ea typeface="Cambria Math"/>
                                  </a:rPr>
                                  <m:t>2</m:t>
                                </m:r>
                              </m:sup>
                            </m:sSup>
                          </m:e>
                        </m:nary>
                      </m:den>
                    </m:f>
                  </m:oMath>
                </m:oMathPara>
              </a14:m>
              <a:endParaRPr lang="en-US" sz="1600">
                <a:solidFill>
                  <a:sysClr val="windowText" lastClr="000000"/>
                </a:solidFill>
              </a:endParaRPr>
            </a:p>
          </xdr:txBody>
        </xdr:sp>
      </mc:Choice>
      <mc:Fallback xmlns="">
        <xdr:sp macro="" textlink="">
          <xdr:nvSpPr>
            <xdr:cNvPr id="5" name="TextBox 4"/>
            <xdr:cNvSpPr txBox="1"/>
          </xdr:nvSpPr>
          <xdr:spPr>
            <a:xfrm>
              <a:off x="6366930" y="11345334"/>
              <a:ext cx="3611036" cy="857249"/>
            </a:xfrm>
            <a:prstGeom prst="rect">
              <a:avLst/>
            </a:prstGeom>
            <a:solidFill>
              <a:schemeClr val="accent3">
                <a:lumMod val="60000"/>
                <a:lumOff val="40000"/>
              </a:schemeClr>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2000" b="0" i="0">
                  <a:solidFill>
                    <a:sysClr val="windowText" lastClr="000000"/>
                  </a:solidFill>
                  <a:latin typeface="Cambria Math"/>
                </a:rPr>
                <a:t>𝑛</a:t>
              </a:r>
              <a:r>
                <a:rPr lang="en-US" sz="2000" b="0" i="0">
                  <a:solidFill>
                    <a:sysClr val="windowText" lastClr="000000"/>
                  </a:solidFill>
                  <a:latin typeface="Cambria Math"/>
                  <a:ea typeface="Cambria Math"/>
                </a:rPr>
                <a:t>=(𝑁∗〖𝑡_𝑉𝐴𝐿〗^2 (∑_𝑖▒〖𝑤_𝑖∗𝑠_𝑖 〗)^2)/(𝑁∗𝐸^2+〖𝑡_𝑉𝐴𝐿〗^2∗∑_𝑖▒〖𝑤_𝑖∗〖𝑠_𝑖〗^2 〗)</a:t>
              </a:r>
              <a:endParaRPr lang="en-US" sz="1600">
                <a:solidFill>
                  <a:sysClr val="windowText" lastClr="000000"/>
                </a:solidFill>
              </a:endParaRPr>
            </a:p>
          </xdr:txBody>
        </xdr:sp>
      </mc:Fallback>
    </mc:AlternateContent>
    <xdr:clientData/>
  </xdr:oneCellAnchor>
  <xdr:oneCellAnchor>
    <xdr:from>
      <xdr:col>13</xdr:col>
      <xdr:colOff>685797</xdr:colOff>
      <xdr:row>48</xdr:row>
      <xdr:rowOff>74084</xdr:rowOff>
    </xdr:from>
    <xdr:ext cx="3632201" cy="809709"/>
    <mc:AlternateContent xmlns:mc="http://schemas.openxmlformats.org/markup-compatibility/2006" xmlns:a14="http://schemas.microsoft.com/office/drawing/2010/main">
      <mc:Choice Requires="a14">
        <xdr:sp macro="" textlink="">
          <xdr:nvSpPr>
            <xdr:cNvPr id="6" name="TextBox 5"/>
            <xdr:cNvSpPr txBox="1"/>
          </xdr:nvSpPr>
          <xdr:spPr>
            <a:xfrm>
              <a:off x="10372722" y="12380384"/>
              <a:ext cx="3632201" cy="809709"/>
            </a:xfrm>
            <a:prstGeom prst="rect">
              <a:avLst/>
            </a:prstGeom>
            <a:solidFill>
              <a:schemeClr val="accent6"/>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2400" i="1">
                            <a:latin typeface="Cambria Math"/>
                          </a:rPr>
                        </m:ctrlPr>
                      </m:sSubPr>
                      <m:e>
                        <m:r>
                          <a:rPr lang="en-US" sz="2400" b="0" i="1">
                            <a:latin typeface="Cambria Math"/>
                          </a:rPr>
                          <m:t>𝑛</m:t>
                        </m:r>
                      </m:e>
                      <m:sub>
                        <m:r>
                          <a:rPr lang="en-US" sz="2400" b="0" i="1">
                            <a:latin typeface="Cambria Math"/>
                          </a:rPr>
                          <m:t>𝑖</m:t>
                        </m:r>
                      </m:sub>
                    </m:sSub>
                    <m:r>
                      <a:rPr lang="en-US" sz="2400" i="1">
                        <a:latin typeface="Cambria Math"/>
                        <a:ea typeface="Cambria Math"/>
                      </a:rPr>
                      <m:t>=</m:t>
                    </m:r>
                    <m:r>
                      <a:rPr lang="en-US" sz="2400" b="0" i="1">
                        <a:latin typeface="Cambria Math"/>
                        <a:ea typeface="Cambria Math"/>
                      </a:rPr>
                      <m:t>𝑛</m:t>
                    </m:r>
                    <m:r>
                      <a:rPr lang="en-US" sz="2400" b="0" i="1">
                        <a:latin typeface="Cambria Math"/>
                        <a:ea typeface="Cambria Math"/>
                      </a:rPr>
                      <m:t>∗</m:t>
                    </m:r>
                    <m:f>
                      <m:fPr>
                        <m:ctrlPr>
                          <a:rPr lang="en-US" sz="2400" b="0" i="1">
                            <a:latin typeface="Cambria Math"/>
                            <a:ea typeface="Cambria Math"/>
                          </a:rPr>
                        </m:ctrlPr>
                      </m:fPr>
                      <m:num>
                        <m:sSub>
                          <m:sSubPr>
                            <m:ctrlPr>
                              <a:rPr lang="en-US" sz="2400" b="0" i="1">
                                <a:latin typeface="Cambria Math"/>
                                <a:ea typeface="Cambria Math"/>
                              </a:rPr>
                            </m:ctrlPr>
                          </m:sSubPr>
                          <m:e>
                            <m:r>
                              <a:rPr lang="en-US" sz="2400" b="0" i="1">
                                <a:latin typeface="Cambria Math"/>
                                <a:ea typeface="Cambria Math"/>
                              </a:rPr>
                              <m:t>𝑤</m:t>
                            </m:r>
                          </m:e>
                          <m:sub>
                            <m:r>
                              <a:rPr lang="en-US" sz="2400" b="0" i="1">
                                <a:latin typeface="Cambria Math"/>
                                <a:ea typeface="Cambria Math"/>
                              </a:rPr>
                              <m:t>𝑖</m:t>
                            </m:r>
                          </m:sub>
                        </m:sSub>
                        <m:r>
                          <a:rPr lang="en-US" sz="2400" b="0" i="1">
                            <a:latin typeface="Cambria Math"/>
                            <a:ea typeface="Cambria Math"/>
                          </a:rPr>
                          <m:t>∗</m:t>
                        </m:r>
                        <m:sSub>
                          <m:sSubPr>
                            <m:ctrlPr>
                              <a:rPr lang="en-US" sz="2400" b="0" i="1">
                                <a:latin typeface="Cambria Math"/>
                                <a:ea typeface="Cambria Math"/>
                              </a:rPr>
                            </m:ctrlPr>
                          </m:sSubPr>
                          <m:e>
                            <m:r>
                              <a:rPr lang="en-US" sz="2400" b="0" i="1">
                                <a:latin typeface="Cambria Math"/>
                                <a:ea typeface="Cambria Math"/>
                              </a:rPr>
                              <m:t>𝑠</m:t>
                            </m:r>
                          </m:e>
                          <m:sub>
                            <m:r>
                              <a:rPr lang="en-US" sz="2400" b="0" i="1">
                                <a:latin typeface="Cambria Math"/>
                                <a:ea typeface="Cambria Math"/>
                              </a:rPr>
                              <m:t>𝑖</m:t>
                            </m:r>
                          </m:sub>
                        </m:sSub>
                      </m:num>
                      <m:den>
                        <m:nary>
                          <m:naryPr>
                            <m:chr m:val="∑"/>
                            <m:supHide m:val="on"/>
                            <m:ctrlPr>
                              <a:rPr lang="en-US" sz="2400" b="0" i="1">
                                <a:latin typeface="Cambria Math"/>
                                <a:ea typeface="Cambria Math"/>
                              </a:rPr>
                            </m:ctrlPr>
                          </m:naryPr>
                          <m:sub>
                            <m:r>
                              <m:rPr>
                                <m:brk m:alnAt="7"/>
                              </m:rPr>
                              <a:rPr lang="en-US" sz="2400" b="0" i="1">
                                <a:latin typeface="Cambria Math"/>
                                <a:ea typeface="Cambria Math"/>
                              </a:rPr>
                              <m:t>𝑖</m:t>
                            </m:r>
                          </m:sub>
                          <m:sup/>
                          <m:e>
                            <m:sSub>
                              <m:sSubPr>
                                <m:ctrlPr>
                                  <a:rPr lang="en-US" sz="2400" b="0" i="1">
                                    <a:latin typeface="Cambria Math"/>
                                    <a:ea typeface="Cambria Math"/>
                                  </a:rPr>
                                </m:ctrlPr>
                              </m:sSubPr>
                              <m:e>
                                <m:r>
                                  <a:rPr lang="en-US" sz="2400" b="0" i="1">
                                    <a:latin typeface="Cambria Math"/>
                                    <a:ea typeface="Cambria Math"/>
                                  </a:rPr>
                                  <m:t>𝑤</m:t>
                                </m:r>
                              </m:e>
                              <m:sub>
                                <m:r>
                                  <a:rPr lang="en-US" sz="2400" b="0" i="1">
                                    <a:latin typeface="Cambria Math"/>
                                    <a:ea typeface="Cambria Math"/>
                                  </a:rPr>
                                  <m:t>𝑖</m:t>
                                </m:r>
                              </m:sub>
                            </m:sSub>
                            <m:r>
                              <a:rPr lang="en-US" sz="2400" b="0" i="1">
                                <a:latin typeface="Cambria Math"/>
                                <a:ea typeface="Cambria Math"/>
                              </a:rPr>
                              <m:t>∗</m:t>
                            </m:r>
                            <m:sSub>
                              <m:sSubPr>
                                <m:ctrlPr>
                                  <a:rPr lang="en-US" sz="2400" b="0" i="1">
                                    <a:latin typeface="Cambria Math"/>
                                    <a:ea typeface="Cambria Math"/>
                                  </a:rPr>
                                </m:ctrlPr>
                              </m:sSubPr>
                              <m:e>
                                <m:r>
                                  <a:rPr lang="en-US" sz="2400" b="0" i="1">
                                    <a:latin typeface="Cambria Math"/>
                                    <a:ea typeface="Cambria Math"/>
                                  </a:rPr>
                                  <m:t>𝑠</m:t>
                                </m:r>
                              </m:e>
                              <m:sub>
                                <m:r>
                                  <a:rPr lang="en-US" sz="2400" b="0" i="1">
                                    <a:latin typeface="Cambria Math"/>
                                    <a:ea typeface="Cambria Math"/>
                                  </a:rPr>
                                  <m:t>𝑖</m:t>
                                </m:r>
                              </m:sub>
                            </m:sSub>
                          </m:e>
                        </m:nary>
                      </m:den>
                    </m:f>
                  </m:oMath>
                </m:oMathPara>
              </a14:m>
              <a:endParaRPr lang="en-US" sz="2000"/>
            </a:p>
          </xdr:txBody>
        </xdr:sp>
      </mc:Choice>
      <mc:Fallback xmlns="">
        <xdr:sp macro="" textlink="">
          <xdr:nvSpPr>
            <xdr:cNvPr id="6" name="TextBox 5"/>
            <xdr:cNvSpPr txBox="1"/>
          </xdr:nvSpPr>
          <xdr:spPr>
            <a:xfrm>
              <a:off x="10372722" y="12380384"/>
              <a:ext cx="3632201" cy="809709"/>
            </a:xfrm>
            <a:prstGeom prst="rect">
              <a:avLst/>
            </a:prstGeom>
            <a:solidFill>
              <a:schemeClr val="accent6"/>
            </a:solidFill>
            <a:ln>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2400" b="0" i="0">
                  <a:latin typeface="Cambria Math"/>
                </a:rPr>
                <a:t>𝑛_𝑖</a:t>
              </a:r>
              <a:r>
                <a:rPr lang="en-US" sz="2400" i="0">
                  <a:latin typeface="Cambria Math"/>
                  <a:ea typeface="Cambria Math"/>
                </a:rPr>
                <a:t>=</a:t>
              </a:r>
              <a:r>
                <a:rPr lang="en-US" sz="2400" b="0" i="0">
                  <a:latin typeface="Cambria Math"/>
                  <a:ea typeface="Cambria Math"/>
                </a:rPr>
                <a:t>𝑛∗(𝑤_𝑖∗𝑠_𝑖)/(∑_𝑖▒〖𝑤_𝑖∗𝑠_𝑖 〗)</a:t>
              </a:r>
              <a:endParaRPr lang="en-US" sz="2000"/>
            </a:p>
          </xdr:txBody>
        </xdr:sp>
      </mc:Fallback>
    </mc:AlternateContent>
    <xdr:clientData/>
  </xdr:oneCellAnchor>
  <xdr:twoCellAnchor>
    <xdr:from>
      <xdr:col>6</xdr:col>
      <xdr:colOff>349251</xdr:colOff>
      <xdr:row>47</xdr:row>
      <xdr:rowOff>201085</xdr:rowOff>
    </xdr:from>
    <xdr:to>
      <xdr:col>8</xdr:col>
      <xdr:colOff>158749</xdr:colOff>
      <xdr:row>48</xdr:row>
      <xdr:rowOff>211667</xdr:rowOff>
    </xdr:to>
    <xdr:sp macro="" textlink="">
      <xdr:nvSpPr>
        <xdr:cNvPr id="7" name="TextBox 6"/>
        <xdr:cNvSpPr txBox="1"/>
      </xdr:nvSpPr>
      <xdr:spPr>
        <a:xfrm>
          <a:off x="6369051" y="12278785"/>
          <a:ext cx="895348" cy="239182"/>
        </a:xfrm>
        <a:prstGeom prst="rect">
          <a:avLst/>
        </a:prstGeom>
        <a:solidFill>
          <a:schemeClr val="accent6">
            <a:lumMod val="60000"/>
            <a:lumOff val="4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Equation 2</a:t>
          </a:r>
        </a:p>
      </xdr:txBody>
    </xdr:sp>
    <xdr:clientData/>
  </xdr:twoCellAnchor>
  <xdr:twoCellAnchor>
    <xdr:from>
      <xdr:col>13</xdr:col>
      <xdr:colOff>670984</xdr:colOff>
      <xdr:row>44</xdr:row>
      <xdr:rowOff>120650</xdr:rowOff>
    </xdr:from>
    <xdr:to>
      <xdr:col>14</xdr:col>
      <xdr:colOff>211666</xdr:colOff>
      <xdr:row>44</xdr:row>
      <xdr:rowOff>349250</xdr:rowOff>
    </xdr:to>
    <xdr:sp macro="" textlink="">
      <xdr:nvSpPr>
        <xdr:cNvPr id="8" name="TextBox 7"/>
        <xdr:cNvSpPr txBox="1"/>
      </xdr:nvSpPr>
      <xdr:spPr>
        <a:xfrm>
          <a:off x="10357909" y="11264900"/>
          <a:ext cx="1036107" cy="228600"/>
        </a:xfrm>
        <a:prstGeom prst="rect">
          <a:avLst/>
        </a:prstGeom>
        <a:solidFill>
          <a:srgbClr val="FF9999"/>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Equation 3</a:t>
          </a:r>
        </a:p>
      </xdr:txBody>
    </xdr:sp>
    <xdr:clientData/>
  </xdr:twoCellAnchor>
  <xdr:twoCellAnchor>
    <xdr:from>
      <xdr:col>13</xdr:col>
      <xdr:colOff>687916</xdr:colOff>
      <xdr:row>47</xdr:row>
      <xdr:rowOff>211666</xdr:rowOff>
    </xdr:from>
    <xdr:to>
      <xdr:col>14</xdr:col>
      <xdr:colOff>179916</xdr:colOff>
      <xdr:row>48</xdr:row>
      <xdr:rowOff>222251</xdr:rowOff>
    </xdr:to>
    <xdr:sp macro="" textlink="">
      <xdr:nvSpPr>
        <xdr:cNvPr id="9" name="TextBox 8"/>
        <xdr:cNvSpPr txBox="1"/>
      </xdr:nvSpPr>
      <xdr:spPr>
        <a:xfrm>
          <a:off x="10374841" y="12289366"/>
          <a:ext cx="987425" cy="239185"/>
        </a:xfrm>
        <a:prstGeom prst="rect">
          <a:avLst/>
        </a:prstGeom>
        <a:solidFill>
          <a:schemeClr val="accent6"/>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Equation</a:t>
          </a:r>
          <a:r>
            <a:rPr lang="en-US" sz="1100" b="0" baseline="0">
              <a:latin typeface="Arial" panose="020B0604020202020204" pitchFamily="34" charset="0"/>
              <a:cs typeface="Arial" panose="020B0604020202020204" pitchFamily="34" charset="0"/>
            </a:rPr>
            <a:t> 4</a:t>
          </a:r>
          <a:endParaRPr lang="en-US" sz="1100" b="0">
            <a:latin typeface="Arial" panose="020B0604020202020204" pitchFamily="34" charset="0"/>
            <a:cs typeface="Arial" panose="020B0604020202020204" pitchFamily="34" charset="0"/>
          </a:endParaRPr>
        </a:p>
      </xdr:txBody>
    </xdr:sp>
    <xdr:clientData/>
  </xdr:twoCellAnchor>
  <xdr:twoCellAnchor>
    <xdr:from>
      <xdr:col>6</xdr:col>
      <xdr:colOff>338666</xdr:colOff>
      <xdr:row>44</xdr:row>
      <xdr:rowOff>84670</xdr:rowOff>
    </xdr:from>
    <xdr:to>
      <xdr:col>8</xdr:col>
      <xdr:colOff>179918</xdr:colOff>
      <xdr:row>44</xdr:row>
      <xdr:rowOff>306918</xdr:rowOff>
    </xdr:to>
    <xdr:sp macro="" textlink="">
      <xdr:nvSpPr>
        <xdr:cNvPr id="10" name="TextBox 9"/>
        <xdr:cNvSpPr txBox="1"/>
      </xdr:nvSpPr>
      <xdr:spPr>
        <a:xfrm>
          <a:off x="6358466" y="11228920"/>
          <a:ext cx="927102" cy="222248"/>
        </a:xfrm>
        <a:prstGeom prst="rect">
          <a:avLst/>
        </a:prstGeom>
        <a:solidFill>
          <a:schemeClr val="accent3">
            <a:lumMod val="60000"/>
            <a:lumOff val="4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Equation 1</a:t>
          </a:r>
        </a:p>
      </xdr:txBody>
    </xdr:sp>
    <xdr:clientData/>
  </xdr:twoCellAnchor>
  <xdr:oneCellAnchor>
    <xdr:from>
      <xdr:col>28</xdr:col>
      <xdr:colOff>1481667</xdr:colOff>
      <xdr:row>43</xdr:row>
      <xdr:rowOff>95250</xdr:rowOff>
    </xdr:from>
    <xdr:ext cx="184731" cy="264560"/>
    <xdr:sp macro="" textlink="">
      <xdr:nvSpPr>
        <xdr:cNvPr id="11" name="TextBox 10"/>
        <xdr:cNvSpPr txBox="1"/>
      </xdr:nvSpPr>
      <xdr:spPr>
        <a:xfrm>
          <a:off x="26275242"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48</xdr:row>
      <xdr:rowOff>19050</xdr:rowOff>
    </xdr:from>
    <xdr:to>
      <xdr:col>3</xdr:col>
      <xdr:colOff>19050</xdr:colOff>
      <xdr:row>53</xdr:row>
      <xdr:rowOff>66675</xdr:rowOff>
    </xdr:to>
    <xdr:pic>
      <xdr:nvPicPr>
        <xdr:cNvPr id="2" name="Picture 305" descr="blue horizontal - No Tag Li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667750"/>
          <a:ext cx="4048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47625</xdr:colOff>
      <xdr:row>20</xdr:row>
      <xdr:rowOff>142875</xdr:rowOff>
    </xdr:from>
    <xdr:to>
      <xdr:col>7</xdr:col>
      <xdr:colOff>523875</xdr:colOff>
      <xdr:row>24</xdr:row>
      <xdr:rowOff>0</xdr:rowOff>
    </xdr:to>
    <xdr:pic>
      <xdr:nvPicPr>
        <xdr:cNvPr id="2" name="Picture 5" descr="blue horizontal - No Tag Li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8650" y="4124325"/>
          <a:ext cx="30003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47625</xdr:colOff>
      <xdr:row>20</xdr:row>
      <xdr:rowOff>142875</xdr:rowOff>
    </xdr:from>
    <xdr:to>
      <xdr:col>7</xdr:col>
      <xdr:colOff>695325</xdr:colOff>
      <xdr:row>24</xdr:row>
      <xdr:rowOff>12700</xdr:rowOff>
    </xdr:to>
    <xdr:pic>
      <xdr:nvPicPr>
        <xdr:cNvPr id="2" name="Picture 4" descr="blue horizontal - No Tag Li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9575" y="4124325"/>
          <a:ext cx="30003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25</xdr:row>
      <xdr:rowOff>123825</xdr:rowOff>
    </xdr:from>
    <xdr:to>
      <xdr:col>1</xdr:col>
      <xdr:colOff>525173</xdr:colOff>
      <xdr:row>29</xdr:row>
      <xdr:rowOff>152400</xdr:rowOff>
    </xdr:to>
    <xdr:pic>
      <xdr:nvPicPr>
        <xdr:cNvPr id="2" name="Picture 6" descr="blue horizontal - No Tag Li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05425"/>
          <a:ext cx="29813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winrock.org/resources/winrock-sample-plot-calculator" TargetMode="External"/><Relationship Id="rId1" Type="http://schemas.openxmlformats.org/officeDocument/2006/relationships/hyperlink" Target="http://cdm.unfccc.int/methodologies/ARmethodologies/tools/ar-am-tool-03-v2.1.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inrock.org/" TargetMode="External"/><Relationship Id="rId1" Type="http://schemas.openxmlformats.org/officeDocument/2006/relationships/hyperlink" Target="mailto:CarbonServices@winrock.org"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winrock.org/" TargetMode="External"/><Relationship Id="rId1" Type="http://schemas.openxmlformats.org/officeDocument/2006/relationships/hyperlink" Target="mailto:CarbonServices@winrock.org"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winrock.org/" TargetMode="External"/><Relationship Id="rId1" Type="http://schemas.openxmlformats.org/officeDocument/2006/relationships/hyperlink" Target="mailto:CarbonServices@winrock.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winrock.org/" TargetMode="External"/><Relationship Id="rId1" Type="http://schemas.openxmlformats.org/officeDocument/2006/relationships/hyperlink" Target="mailto:CarbonServices@winrock.org"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winrock.org/" TargetMode="External"/><Relationship Id="rId1" Type="http://schemas.openxmlformats.org/officeDocument/2006/relationships/hyperlink" Target="mailto:CarbonServices@winrock.org"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inrock.org/" TargetMode="External"/><Relationship Id="rId1" Type="http://schemas.openxmlformats.org/officeDocument/2006/relationships/hyperlink" Target="mailto:CarbonServices@winrock.org"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1"/>
  <sheetViews>
    <sheetView tabSelected="1" workbookViewId="0">
      <selection activeCell="A13" sqref="A13:M14"/>
    </sheetView>
  </sheetViews>
  <sheetFormatPr defaultRowHeight="12.75" x14ac:dyDescent="0.2"/>
  <sheetData>
    <row r="1" spans="1:13" ht="23.25" x14ac:dyDescent="0.35">
      <c r="A1" s="63" t="s">
        <v>216</v>
      </c>
    </row>
    <row r="2" spans="1:13" x14ac:dyDescent="0.2">
      <c r="A2" s="71" t="s">
        <v>214</v>
      </c>
    </row>
    <row r="3" spans="1:13" x14ac:dyDescent="0.2">
      <c r="A3" s="64"/>
    </row>
    <row r="4" spans="1:13" ht="48" customHeight="1" x14ac:dyDescent="0.2">
      <c r="A4" s="224" t="s">
        <v>221</v>
      </c>
      <c r="B4" s="224"/>
      <c r="C4" s="224"/>
      <c r="D4" s="224"/>
      <c r="E4" s="224"/>
      <c r="F4" s="224"/>
      <c r="G4" s="224"/>
      <c r="H4" s="224"/>
      <c r="I4" s="224"/>
      <c r="J4" s="224"/>
      <c r="K4" s="224"/>
      <c r="L4" s="224"/>
      <c r="M4" s="224"/>
    </row>
    <row r="5" spans="1:13" ht="31.5" customHeight="1" x14ac:dyDescent="0.2">
      <c r="A5" s="224" t="s">
        <v>220</v>
      </c>
      <c r="B5" s="224"/>
      <c r="C5" s="224"/>
      <c r="D5" s="224"/>
      <c r="E5" s="224"/>
      <c r="F5" s="224"/>
      <c r="G5" s="224"/>
      <c r="H5" s="224"/>
      <c r="I5" s="224"/>
      <c r="J5" s="224"/>
      <c r="K5" s="224"/>
      <c r="L5" s="224"/>
      <c r="M5" s="224"/>
    </row>
    <row r="6" spans="1:13" ht="18" x14ac:dyDescent="0.25">
      <c r="A6" s="65" t="s">
        <v>222</v>
      </c>
      <c r="B6" s="66"/>
      <c r="C6" s="66"/>
      <c r="D6" s="66"/>
      <c r="E6" s="66"/>
      <c r="F6" s="66"/>
      <c r="G6" s="66"/>
      <c r="H6" s="66"/>
      <c r="I6" s="66"/>
      <c r="J6" s="66"/>
      <c r="K6" s="66"/>
      <c r="L6" s="66"/>
      <c r="M6" s="66"/>
    </row>
    <row r="7" spans="1:13" ht="18" x14ac:dyDescent="0.25">
      <c r="A7" s="67" t="s">
        <v>64</v>
      </c>
      <c r="B7" s="66"/>
      <c r="C7" s="66"/>
      <c r="D7" s="66"/>
      <c r="E7" s="66"/>
      <c r="F7" s="66"/>
      <c r="G7" s="66"/>
      <c r="H7" s="66"/>
      <c r="I7" s="66"/>
      <c r="J7" s="66"/>
      <c r="K7" s="66"/>
      <c r="L7" s="66"/>
      <c r="M7" s="66"/>
    </row>
    <row r="8" spans="1:13" ht="18" x14ac:dyDescent="0.25">
      <c r="A8" s="71" t="s">
        <v>217</v>
      </c>
      <c r="B8" s="163"/>
      <c r="C8" s="163"/>
      <c r="D8" s="163"/>
      <c r="E8" s="163"/>
      <c r="F8" s="163"/>
      <c r="G8" s="163"/>
      <c r="H8" s="163"/>
      <c r="I8" s="163"/>
      <c r="J8" s="163"/>
      <c r="K8" s="163"/>
      <c r="L8" s="163"/>
      <c r="M8" s="163"/>
    </row>
    <row r="9" spans="1:13" ht="18" x14ac:dyDescent="0.25">
      <c r="A9" s="67"/>
      <c r="B9" s="66"/>
      <c r="C9" s="66"/>
      <c r="D9" s="66"/>
      <c r="E9" s="66"/>
      <c r="F9" s="66"/>
      <c r="G9" s="66"/>
      <c r="H9" s="66"/>
      <c r="I9" s="66"/>
      <c r="J9" s="66"/>
      <c r="K9" s="66"/>
      <c r="L9" s="66"/>
      <c r="M9" s="66"/>
    </row>
    <row r="10" spans="1:13" ht="18" x14ac:dyDescent="0.25">
      <c r="A10" s="68" t="s">
        <v>218</v>
      </c>
      <c r="B10" s="1"/>
      <c r="C10" s="1"/>
      <c r="D10" s="1"/>
      <c r="E10" s="1"/>
      <c r="F10" s="1"/>
      <c r="G10" s="1"/>
      <c r="H10" s="1"/>
      <c r="I10" s="1"/>
      <c r="J10" s="1"/>
      <c r="K10" s="1"/>
      <c r="L10" s="1"/>
      <c r="M10" s="1"/>
    </row>
    <row r="11" spans="1:13" ht="25.5" x14ac:dyDescent="0.3">
      <c r="A11" s="69"/>
      <c r="B11" s="1"/>
      <c r="C11" s="70" t="s">
        <v>62</v>
      </c>
      <c r="D11" s="1"/>
      <c r="E11" s="1"/>
      <c r="F11" s="1"/>
      <c r="G11" s="1"/>
      <c r="H11" s="1"/>
      <c r="I11" s="1"/>
      <c r="J11" s="1"/>
      <c r="K11" s="1"/>
      <c r="L11" s="1"/>
      <c r="M11" s="1"/>
    </row>
    <row r="12" spans="1:13" x14ac:dyDescent="0.2">
      <c r="A12" s="69"/>
      <c r="B12" s="1"/>
      <c r="C12" s="1"/>
      <c r="D12" s="1"/>
      <c r="E12" s="1"/>
      <c r="F12" s="1"/>
      <c r="G12" s="1"/>
      <c r="H12" s="1"/>
      <c r="I12" s="1"/>
      <c r="J12" s="1"/>
      <c r="K12" s="1"/>
      <c r="L12" s="1"/>
      <c r="M12" s="1"/>
    </row>
    <row r="13" spans="1:13" ht="17.25" customHeight="1" x14ac:dyDescent="0.2">
      <c r="A13" s="225" t="s">
        <v>219</v>
      </c>
      <c r="B13" s="225"/>
      <c r="C13" s="225"/>
      <c r="D13" s="225"/>
      <c r="E13" s="225"/>
      <c r="F13" s="225"/>
      <c r="G13" s="225"/>
      <c r="H13" s="225"/>
      <c r="I13" s="225"/>
      <c r="J13" s="225"/>
      <c r="K13" s="225"/>
      <c r="L13" s="225"/>
      <c r="M13" s="225"/>
    </row>
    <row r="14" spans="1:13" ht="27" customHeight="1" x14ac:dyDescent="0.2">
      <c r="A14" s="225"/>
      <c r="B14" s="225"/>
      <c r="C14" s="225"/>
      <c r="D14" s="225"/>
      <c r="E14" s="225"/>
      <c r="F14" s="225"/>
      <c r="G14" s="225"/>
      <c r="H14" s="225"/>
      <c r="I14" s="225"/>
      <c r="J14" s="225"/>
      <c r="K14" s="225"/>
      <c r="L14" s="225"/>
      <c r="M14" s="225"/>
    </row>
    <row r="15" spans="1:13" ht="18" x14ac:dyDescent="0.25">
      <c r="A15" s="66"/>
      <c r="B15" s="66"/>
      <c r="C15" s="66"/>
      <c r="D15" s="66"/>
      <c r="E15" s="66"/>
      <c r="F15" s="66"/>
      <c r="G15" s="66"/>
      <c r="H15" s="66"/>
      <c r="I15" s="66"/>
      <c r="J15" s="66"/>
      <c r="K15" s="66"/>
      <c r="L15" s="66"/>
      <c r="M15" s="66"/>
    </row>
    <row r="16" spans="1:13" ht="25.5" customHeight="1" x14ac:dyDescent="0.2">
      <c r="A16" s="226" t="s">
        <v>215</v>
      </c>
      <c r="B16" s="226"/>
      <c r="C16" s="226"/>
      <c r="D16" s="226"/>
      <c r="E16" s="226"/>
      <c r="F16" s="226"/>
      <c r="G16" s="226"/>
      <c r="H16" s="226"/>
      <c r="I16" s="226"/>
      <c r="J16" s="226"/>
      <c r="K16" s="226"/>
      <c r="L16" s="226"/>
      <c r="M16" s="226"/>
    </row>
    <row r="17" spans="1:13" x14ac:dyDescent="0.2">
      <c r="A17" s="165" t="s">
        <v>250</v>
      </c>
      <c r="B17" s="164"/>
      <c r="C17" s="164"/>
      <c r="D17" s="164"/>
      <c r="E17" s="164"/>
      <c r="F17" s="164"/>
      <c r="G17" s="164"/>
      <c r="H17" s="164"/>
      <c r="I17" s="164"/>
      <c r="J17" s="164"/>
      <c r="K17" s="164"/>
      <c r="L17" s="164"/>
      <c r="M17" s="164"/>
    </row>
    <row r="18" spans="1:13" x14ac:dyDescent="0.2">
      <c r="A18" s="165"/>
      <c r="B18" s="164"/>
      <c r="C18" s="164"/>
      <c r="D18" s="164"/>
      <c r="E18" s="164"/>
      <c r="F18" s="164"/>
      <c r="G18" s="164"/>
      <c r="H18" s="164"/>
      <c r="I18" s="164"/>
      <c r="J18" s="164"/>
      <c r="K18" s="164"/>
      <c r="L18" s="164"/>
      <c r="M18" s="164"/>
    </row>
    <row r="19" spans="1:13" ht="18.75" customHeight="1" x14ac:dyDescent="0.2">
      <c r="A19" s="227" t="s">
        <v>65</v>
      </c>
      <c r="B19" s="227"/>
      <c r="C19" s="227"/>
      <c r="D19" s="227"/>
      <c r="E19" s="227"/>
      <c r="F19" s="227"/>
      <c r="G19" s="227"/>
      <c r="H19" s="227"/>
      <c r="I19" s="227"/>
      <c r="J19" s="227"/>
      <c r="K19" s="227"/>
      <c r="L19" s="227"/>
      <c r="M19" s="227"/>
    </row>
    <row r="20" spans="1:13" x14ac:dyDescent="0.2">
      <c r="B20" s="1"/>
      <c r="C20" s="1"/>
      <c r="D20" s="1"/>
      <c r="E20" s="1"/>
      <c r="F20" s="1"/>
      <c r="G20" s="1"/>
      <c r="H20" s="1"/>
      <c r="I20" s="1"/>
      <c r="J20" s="1"/>
      <c r="K20" s="1"/>
      <c r="L20" s="1"/>
      <c r="M20" s="1"/>
    </row>
    <row r="21" spans="1:13" ht="25.5" customHeight="1" x14ac:dyDescent="0.2">
      <c r="A21" s="228" t="s">
        <v>63</v>
      </c>
      <c r="B21" s="228"/>
      <c r="C21" s="228"/>
      <c r="D21" s="228"/>
      <c r="E21" s="228"/>
      <c r="F21" s="228"/>
      <c r="G21" s="228"/>
      <c r="H21" s="228"/>
      <c r="I21" s="228"/>
      <c r="J21" s="228"/>
      <c r="K21" s="228"/>
      <c r="L21" s="228"/>
      <c r="M21" s="1"/>
    </row>
  </sheetData>
  <sheetProtection password="EB12" sheet="1" objects="1" scenarios="1"/>
  <mergeCells count="6">
    <mergeCell ref="A4:M4"/>
    <mergeCell ref="A13:M14"/>
    <mergeCell ref="A16:M16"/>
    <mergeCell ref="A19:M19"/>
    <mergeCell ref="A21:L21"/>
    <mergeCell ref="A5:M5"/>
  </mergeCells>
  <hyperlinks>
    <hyperlink ref="A7" r:id="rId1"/>
    <hyperlink ref="A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3"/>
  <sheetViews>
    <sheetView workbookViewId="0">
      <selection sqref="A1:M1"/>
    </sheetView>
  </sheetViews>
  <sheetFormatPr defaultRowHeight="12.75" x14ac:dyDescent="0.2"/>
  <cols>
    <col min="1" max="1" width="144.140625" style="74" customWidth="1"/>
    <col min="2" max="16384" width="9.140625" style="74"/>
  </cols>
  <sheetData>
    <row r="1" spans="1:13" x14ac:dyDescent="0.2">
      <c r="A1" s="229"/>
      <c r="B1" s="229"/>
      <c r="C1" s="229"/>
      <c r="D1" s="229"/>
      <c r="E1" s="229"/>
      <c r="F1" s="229"/>
      <c r="G1" s="229"/>
      <c r="H1" s="229"/>
      <c r="I1" s="229"/>
      <c r="J1" s="229"/>
      <c r="K1" s="229"/>
      <c r="L1" s="229"/>
      <c r="M1" s="229"/>
    </row>
    <row r="2" spans="1:13" x14ac:dyDescent="0.2">
      <c r="A2" s="72"/>
      <c r="B2" s="72"/>
      <c r="C2" s="72"/>
      <c r="D2" s="72"/>
      <c r="E2" s="72"/>
      <c r="F2" s="72"/>
      <c r="G2" s="72"/>
      <c r="H2" s="72"/>
      <c r="I2" s="72"/>
      <c r="J2" s="72"/>
      <c r="K2" s="72"/>
      <c r="L2" s="72"/>
      <c r="M2" s="72"/>
    </row>
    <row r="3" spans="1:13" ht="24.75" customHeight="1" x14ac:dyDescent="0.2">
      <c r="A3" s="73"/>
      <c r="B3" s="72"/>
      <c r="C3" s="72"/>
      <c r="D3" s="72"/>
      <c r="E3" s="72"/>
      <c r="F3" s="72"/>
      <c r="G3" s="72"/>
      <c r="H3" s="72"/>
      <c r="I3" s="72"/>
      <c r="J3" s="72"/>
      <c r="K3" s="72"/>
      <c r="L3" s="72"/>
      <c r="M3" s="72"/>
    </row>
    <row r="4" spans="1:13" x14ac:dyDescent="0.2">
      <c r="A4" s="72"/>
      <c r="B4" s="72"/>
      <c r="C4" s="72"/>
      <c r="D4" s="72"/>
      <c r="E4" s="72"/>
      <c r="F4" s="72"/>
      <c r="G4" s="72"/>
      <c r="H4" s="72"/>
      <c r="I4" s="72"/>
      <c r="J4" s="72"/>
      <c r="K4" s="72"/>
      <c r="L4" s="72"/>
      <c r="M4" s="72"/>
    </row>
    <row r="5" spans="1:13" x14ac:dyDescent="0.2">
      <c r="A5" s="72"/>
      <c r="B5" s="72"/>
      <c r="C5" s="72"/>
      <c r="D5" s="72"/>
      <c r="E5" s="72"/>
      <c r="F5" s="72"/>
      <c r="G5" s="72"/>
      <c r="H5" s="72"/>
      <c r="I5" s="72"/>
      <c r="J5" s="72"/>
      <c r="K5" s="72"/>
      <c r="L5" s="72"/>
      <c r="M5" s="72"/>
    </row>
    <row r="6" spans="1:13" x14ac:dyDescent="0.2">
      <c r="A6" s="72"/>
      <c r="B6" s="72"/>
      <c r="C6" s="72"/>
      <c r="D6" s="72"/>
      <c r="E6" s="72"/>
      <c r="F6" s="72"/>
      <c r="G6" s="72"/>
      <c r="H6" s="72"/>
      <c r="I6" s="72"/>
      <c r="J6" s="72"/>
      <c r="K6" s="72"/>
      <c r="L6" s="72"/>
      <c r="M6" s="72"/>
    </row>
    <row r="7" spans="1:13" x14ac:dyDescent="0.2">
      <c r="A7" s="72"/>
      <c r="B7" s="72"/>
      <c r="C7" s="72"/>
      <c r="D7" s="72"/>
      <c r="E7" s="72"/>
      <c r="F7" s="72"/>
      <c r="G7" s="72"/>
      <c r="H7" s="72"/>
      <c r="I7" s="72"/>
      <c r="J7" s="72"/>
      <c r="K7" s="72"/>
      <c r="L7" s="72"/>
      <c r="M7" s="72"/>
    </row>
    <row r="8" spans="1:13" x14ac:dyDescent="0.2">
      <c r="A8" s="72"/>
      <c r="B8" s="72"/>
      <c r="C8" s="72"/>
      <c r="D8" s="72"/>
      <c r="E8" s="72"/>
      <c r="F8" s="72"/>
      <c r="G8" s="72"/>
      <c r="H8" s="72"/>
      <c r="I8" s="72"/>
      <c r="J8" s="72"/>
      <c r="K8" s="72"/>
      <c r="L8" s="72"/>
      <c r="M8" s="72"/>
    </row>
    <row r="9" spans="1:13" x14ac:dyDescent="0.2">
      <c r="A9" s="72"/>
      <c r="B9" s="72"/>
      <c r="C9" s="72"/>
      <c r="D9" s="72"/>
      <c r="E9" s="72"/>
      <c r="F9" s="72"/>
      <c r="G9" s="72"/>
      <c r="H9" s="72"/>
      <c r="I9" s="72"/>
      <c r="J9" s="72"/>
      <c r="K9" s="72"/>
      <c r="L9" s="72"/>
      <c r="M9" s="72"/>
    </row>
    <row r="10" spans="1:13" x14ac:dyDescent="0.2">
      <c r="A10" s="72"/>
      <c r="B10" s="72"/>
      <c r="C10" s="72"/>
      <c r="D10" s="72"/>
      <c r="E10" s="72"/>
      <c r="F10" s="72"/>
      <c r="G10" s="72"/>
      <c r="H10" s="72"/>
      <c r="I10" s="72"/>
      <c r="J10" s="72"/>
      <c r="K10" s="72"/>
      <c r="L10" s="72"/>
      <c r="M10" s="72"/>
    </row>
    <row r="11" spans="1:13" x14ac:dyDescent="0.2">
      <c r="A11" s="72"/>
      <c r="B11" s="72"/>
      <c r="C11" s="72"/>
      <c r="D11" s="72"/>
      <c r="E11" s="72"/>
      <c r="F11" s="72"/>
      <c r="G11" s="72"/>
      <c r="H11" s="72"/>
      <c r="I11" s="72"/>
      <c r="J11" s="72"/>
      <c r="K11" s="72"/>
      <c r="L11" s="72"/>
      <c r="M11" s="72"/>
    </row>
    <row r="12" spans="1:13" x14ac:dyDescent="0.2">
      <c r="A12" s="72"/>
      <c r="B12" s="72"/>
      <c r="C12" s="72"/>
      <c r="D12" s="72"/>
      <c r="E12" s="72"/>
      <c r="F12" s="72"/>
      <c r="G12" s="72"/>
      <c r="H12" s="72"/>
      <c r="I12" s="72"/>
      <c r="J12" s="72"/>
      <c r="K12" s="72"/>
      <c r="L12" s="72"/>
      <c r="M12" s="72"/>
    </row>
    <row r="13" spans="1:13" x14ac:dyDescent="0.2">
      <c r="A13" s="72"/>
      <c r="B13" s="72"/>
      <c r="C13" s="72"/>
      <c r="D13" s="72"/>
      <c r="E13" s="72"/>
      <c r="F13" s="72"/>
      <c r="G13" s="72"/>
      <c r="H13" s="72"/>
      <c r="I13" s="72"/>
      <c r="J13" s="72"/>
      <c r="K13" s="72"/>
      <c r="L13" s="72"/>
      <c r="M13" s="72"/>
    </row>
    <row r="14" spans="1:13" x14ac:dyDescent="0.2">
      <c r="A14" s="72"/>
      <c r="B14" s="72"/>
      <c r="C14" s="72"/>
      <c r="D14" s="72"/>
      <c r="E14" s="72"/>
      <c r="F14" s="72"/>
      <c r="G14" s="72"/>
      <c r="H14" s="72"/>
      <c r="I14" s="72"/>
      <c r="J14" s="72"/>
      <c r="K14" s="72"/>
      <c r="L14" s="72"/>
      <c r="M14" s="72"/>
    </row>
    <row r="15" spans="1:13" x14ac:dyDescent="0.2">
      <c r="A15" s="72"/>
      <c r="B15" s="72"/>
      <c r="C15" s="72"/>
      <c r="D15" s="72"/>
      <c r="E15" s="72"/>
      <c r="F15" s="72"/>
      <c r="G15" s="72"/>
      <c r="H15" s="72"/>
      <c r="I15" s="72"/>
      <c r="J15" s="72"/>
      <c r="K15" s="72"/>
      <c r="L15" s="72"/>
      <c r="M15" s="72"/>
    </row>
    <row r="16" spans="1:13" x14ac:dyDescent="0.2">
      <c r="A16" s="72"/>
      <c r="B16" s="72"/>
      <c r="C16" s="72"/>
      <c r="D16" s="72"/>
      <c r="E16" s="72"/>
      <c r="F16" s="72"/>
      <c r="G16" s="72"/>
      <c r="H16" s="72"/>
      <c r="I16" s="72"/>
      <c r="J16" s="72"/>
      <c r="K16" s="72"/>
      <c r="L16" s="72"/>
      <c r="M16" s="72"/>
    </row>
    <row r="17" spans="1:13" x14ac:dyDescent="0.2">
      <c r="A17" s="72"/>
      <c r="B17" s="72"/>
      <c r="C17" s="72"/>
      <c r="D17" s="72"/>
      <c r="E17" s="72"/>
      <c r="F17" s="72"/>
      <c r="G17" s="72"/>
      <c r="H17" s="72"/>
      <c r="I17" s="72"/>
      <c r="J17" s="72"/>
      <c r="K17" s="72"/>
      <c r="L17" s="72"/>
      <c r="M17" s="72"/>
    </row>
    <row r="18" spans="1:13" x14ac:dyDescent="0.2">
      <c r="A18" s="72"/>
      <c r="B18" s="72"/>
      <c r="C18" s="72"/>
      <c r="D18" s="72"/>
      <c r="E18" s="72"/>
      <c r="F18" s="72"/>
      <c r="G18" s="72"/>
      <c r="H18" s="72"/>
      <c r="I18" s="72"/>
      <c r="J18" s="72"/>
      <c r="K18" s="72"/>
      <c r="L18" s="72"/>
      <c r="M18" s="72"/>
    </row>
    <row r="19" spans="1:13" x14ac:dyDescent="0.2">
      <c r="A19" s="72"/>
      <c r="B19" s="72"/>
      <c r="C19" s="72"/>
      <c r="D19" s="72"/>
      <c r="E19" s="72"/>
      <c r="F19" s="72"/>
      <c r="G19" s="72"/>
      <c r="H19" s="72"/>
      <c r="I19" s="72"/>
      <c r="J19" s="72"/>
      <c r="K19" s="72"/>
      <c r="L19" s="72"/>
      <c r="M19" s="72"/>
    </row>
    <row r="20" spans="1:13" x14ac:dyDescent="0.2">
      <c r="A20" s="72"/>
      <c r="B20" s="72"/>
      <c r="C20" s="72"/>
      <c r="D20" s="72"/>
      <c r="E20" s="72"/>
      <c r="F20" s="72"/>
      <c r="G20" s="72"/>
      <c r="H20" s="72"/>
      <c r="I20" s="72"/>
      <c r="J20" s="72"/>
      <c r="K20" s="72"/>
      <c r="L20" s="72"/>
      <c r="M20" s="72"/>
    </row>
    <row r="21" spans="1:13" x14ac:dyDescent="0.2">
      <c r="A21" s="72"/>
      <c r="B21" s="72"/>
      <c r="C21" s="72"/>
      <c r="D21" s="72"/>
      <c r="E21" s="72"/>
      <c r="F21" s="72"/>
      <c r="G21" s="72"/>
      <c r="H21" s="72"/>
      <c r="I21" s="72"/>
      <c r="J21" s="72"/>
      <c r="K21" s="72"/>
      <c r="L21" s="72"/>
      <c r="M21" s="72"/>
    </row>
    <row r="22" spans="1:13" x14ac:dyDescent="0.2">
      <c r="A22" s="72"/>
      <c r="B22" s="72"/>
      <c r="C22" s="72"/>
      <c r="D22" s="72"/>
      <c r="E22" s="72"/>
      <c r="F22" s="72"/>
      <c r="G22" s="72"/>
      <c r="H22" s="72"/>
      <c r="I22" s="72"/>
      <c r="J22" s="72"/>
      <c r="K22" s="72"/>
      <c r="L22" s="72"/>
      <c r="M22" s="72"/>
    </row>
    <row r="23" spans="1:13" x14ac:dyDescent="0.2">
      <c r="A23" s="72"/>
      <c r="B23" s="72"/>
      <c r="C23" s="72"/>
      <c r="D23" s="72"/>
      <c r="E23" s="72"/>
      <c r="F23" s="72"/>
      <c r="G23" s="72"/>
      <c r="H23" s="72"/>
      <c r="I23" s="72"/>
      <c r="J23" s="72"/>
      <c r="K23" s="72"/>
      <c r="L23" s="72"/>
      <c r="M23" s="72"/>
    </row>
    <row r="24" spans="1:13" x14ac:dyDescent="0.2">
      <c r="A24" s="72"/>
      <c r="B24" s="72"/>
      <c r="C24" s="72"/>
      <c r="D24" s="72"/>
      <c r="E24" s="72"/>
      <c r="F24" s="72"/>
      <c r="G24" s="72"/>
      <c r="H24" s="72"/>
      <c r="I24" s="72"/>
      <c r="J24" s="72"/>
      <c r="K24" s="72"/>
      <c r="L24" s="72"/>
      <c r="M24" s="72"/>
    </row>
    <row r="25" spans="1:13" x14ac:dyDescent="0.2">
      <c r="A25" s="72"/>
      <c r="B25" s="72"/>
      <c r="C25" s="72"/>
      <c r="D25" s="72"/>
      <c r="E25" s="72"/>
      <c r="F25" s="72"/>
      <c r="G25" s="72"/>
      <c r="H25" s="72"/>
      <c r="I25" s="72"/>
      <c r="J25" s="72"/>
      <c r="K25" s="72"/>
      <c r="L25" s="72"/>
      <c r="M25" s="72"/>
    </row>
    <row r="26" spans="1:13" x14ac:dyDescent="0.2">
      <c r="A26" s="72"/>
      <c r="B26" s="72"/>
      <c r="C26" s="72"/>
      <c r="D26" s="72"/>
      <c r="E26" s="72"/>
      <c r="F26" s="72"/>
      <c r="G26" s="72"/>
      <c r="H26" s="72"/>
      <c r="I26" s="72"/>
      <c r="J26" s="72"/>
      <c r="K26" s="72"/>
      <c r="L26" s="72"/>
      <c r="M26" s="72"/>
    </row>
    <row r="27" spans="1:13" x14ac:dyDescent="0.2">
      <c r="A27" s="72"/>
      <c r="B27" s="72"/>
      <c r="C27" s="72"/>
      <c r="D27" s="72"/>
      <c r="E27" s="72"/>
      <c r="F27" s="72"/>
      <c r="G27" s="72"/>
      <c r="H27" s="72"/>
      <c r="I27" s="72"/>
      <c r="J27" s="72"/>
      <c r="K27" s="72"/>
      <c r="L27" s="72"/>
      <c r="M27" s="72"/>
    </row>
    <row r="28" spans="1:13" x14ac:dyDescent="0.2">
      <c r="A28" s="72"/>
      <c r="B28" s="72"/>
      <c r="C28" s="72"/>
      <c r="D28" s="72"/>
      <c r="E28" s="72"/>
      <c r="F28" s="72"/>
      <c r="G28" s="72"/>
      <c r="H28" s="72"/>
      <c r="I28" s="72"/>
      <c r="J28" s="72"/>
      <c r="K28" s="72"/>
      <c r="L28" s="72"/>
      <c r="M28" s="72"/>
    </row>
    <row r="29" spans="1:13" x14ac:dyDescent="0.2">
      <c r="A29" s="72"/>
      <c r="B29" s="72"/>
      <c r="C29" s="72"/>
      <c r="D29" s="72"/>
      <c r="E29" s="72"/>
      <c r="F29" s="72"/>
      <c r="G29" s="72"/>
      <c r="H29" s="72"/>
      <c r="I29" s="72"/>
      <c r="J29" s="72"/>
      <c r="K29" s="72"/>
      <c r="L29" s="72"/>
      <c r="M29" s="72"/>
    </row>
    <row r="30" spans="1:13" x14ac:dyDescent="0.2">
      <c r="A30" s="72"/>
      <c r="B30" s="72"/>
      <c r="C30" s="72"/>
      <c r="D30" s="72"/>
      <c r="E30" s="72"/>
      <c r="F30" s="72"/>
      <c r="G30" s="72"/>
      <c r="H30" s="72"/>
      <c r="I30" s="72"/>
      <c r="J30" s="72"/>
      <c r="K30" s="72"/>
      <c r="L30" s="72"/>
      <c r="M30" s="72"/>
    </row>
    <row r="31" spans="1:13" x14ac:dyDescent="0.2">
      <c r="A31" s="72"/>
      <c r="B31" s="72"/>
      <c r="C31" s="72"/>
      <c r="D31" s="72"/>
      <c r="E31" s="72"/>
      <c r="F31" s="72"/>
      <c r="G31" s="72"/>
      <c r="H31" s="72"/>
      <c r="I31" s="72"/>
      <c r="J31" s="72"/>
      <c r="K31" s="72"/>
      <c r="L31" s="72"/>
      <c r="M31" s="72"/>
    </row>
    <row r="32" spans="1:13" x14ac:dyDescent="0.2">
      <c r="A32" s="72"/>
      <c r="B32" s="72"/>
      <c r="C32" s="72"/>
      <c r="D32" s="72"/>
      <c r="E32" s="72"/>
      <c r="F32" s="72"/>
      <c r="G32" s="72"/>
      <c r="H32" s="72"/>
      <c r="I32" s="72"/>
      <c r="J32" s="72"/>
      <c r="K32" s="72"/>
      <c r="L32" s="72"/>
      <c r="M32" s="72"/>
    </row>
    <row r="33" spans="1:13" x14ac:dyDescent="0.2">
      <c r="A33" s="72"/>
      <c r="B33" s="72"/>
      <c r="C33" s="72"/>
      <c r="D33" s="72"/>
      <c r="E33" s="72"/>
      <c r="F33" s="72"/>
      <c r="G33" s="72"/>
      <c r="H33" s="72"/>
      <c r="I33" s="72"/>
      <c r="J33" s="72"/>
      <c r="K33" s="72"/>
      <c r="L33" s="72"/>
      <c r="M33" s="72"/>
    </row>
    <row r="34" spans="1:13" x14ac:dyDescent="0.2">
      <c r="A34" s="72"/>
      <c r="B34" s="72"/>
      <c r="C34" s="72"/>
      <c r="D34" s="72"/>
      <c r="E34" s="72"/>
      <c r="F34" s="72"/>
      <c r="G34" s="72"/>
      <c r="H34" s="72"/>
      <c r="I34" s="72"/>
      <c r="J34" s="72"/>
      <c r="K34" s="72"/>
      <c r="L34" s="72"/>
      <c r="M34" s="72"/>
    </row>
    <row r="35" spans="1:13" x14ac:dyDescent="0.2">
      <c r="A35" s="72"/>
      <c r="B35" s="72"/>
      <c r="C35" s="72"/>
      <c r="D35" s="72"/>
      <c r="E35" s="72"/>
      <c r="F35" s="72"/>
      <c r="G35" s="72"/>
      <c r="H35" s="72"/>
      <c r="I35" s="72"/>
      <c r="J35" s="72"/>
      <c r="K35" s="72"/>
      <c r="L35" s="72"/>
      <c r="M35" s="72"/>
    </row>
    <row r="36" spans="1:13" x14ac:dyDescent="0.2">
      <c r="A36" s="72"/>
      <c r="B36" s="72"/>
      <c r="C36" s="72"/>
      <c r="D36" s="72"/>
      <c r="E36" s="72"/>
      <c r="F36" s="72"/>
      <c r="G36" s="72"/>
      <c r="H36" s="72"/>
      <c r="I36" s="72"/>
      <c r="J36" s="72"/>
      <c r="K36" s="72"/>
      <c r="L36" s="72"/>
      <c r="M36" s="72"/>
    </row>
    <row r="37" spans="1:13" x14ac:dyDescent="0.2">
      <c r="A37" s="72"/>
      <c r="B37" s="72"/>
      <c r="C37" s="72"/>
      <c r="D37" s="72"/>
      <c r="E37" s="72"/>
      <c r="F37" s="72"/>
      <c r="G37" s="72"/>
      <c r="H37" s="72"/>
      <c r="I37" s="72"/>
      <c r="J37" s="72"/>
      <c r="K37" s="72"/>
      <c r="L37" s="72"/>
      <c r="M37" s="72"/>
    </row>
    <row r="38" spans="1:13" x14ac:dyDescent="0.2">
      <c r="A38" s="72"/>
      <c r="B38" s="72"/>
      <c r="C38" s="72"/>
      <c r="D38" s="72"/>
      <c r="E38" s="72"/>
      <c r="F38" s="72"/>
      <c r="G38" s="72"/>
      <c r="H38" s="72"/>
      <c r="I38" s="72"/>
      <c r="J38" s="72"/>
      <c r="K38" s="72"/>
      <c r="L38" s="72"/>
      <c r="M38" s="72"/>
    </row>
    <row r="39" spans="1:13" x14ac:dyDescent="0.2">
      <c r="A39" s="72"/>
      <c r="B39" s="72"/>
      <c r="C39" s="72"/>
      <c r="D39" s="72"/>
      <c r="E39" s="72"/>
      <c r="F39" s="72"/>
      <c r="G39" s="72"/>
      <c r="H39" s="72"/>
      <c r="I39" s="72"/>
      <c r="J39" s="72"/>
      <c r="K39" s="72"/>
      <c r="L39" s="72"/>
      <c r="M39" s="72"/>
    </row>
    <row r="40" spans="1:13" x14ac:dyDescent="0.2">
      <c r="A40" s="72"/>
      <c r="B40" s="72"/>
      <c r="C40" s="72"/>
      <c r="D40" s="72"/>
      <c r="E40" s="72"/>
      <c r="F40" s="72"/>
      <c r="G40" s="72"/>
      <c r="H40" s="72"/>
      <c r="I40" s="72"/>
      <c r="J40" s="72"/>
      <c r="K40" s="72"/>
      <c r="L40" s="72"/>
      <c r="M40" s="72"/>
    </row>
    <row r="41" spans="1:13" x14ac:dyDescent="0.2">
      <c r="A41" s="72"/>
      <c r="B41" s="72"/>
      <c r="C41" s="72"/>
      <c r="D41" s="72"/>
      <c r="E41" s="72"/>
      <c r="F41" s="72"/>
      <c r="G41" s="72"/>
      <c r="H41" s="72"/>
      <c r="I41" s="72"/>
      <c r="J41" s="72"/>
      <c r="K41" s="72"/>
      <c r="L41" s="72"/>
      <c r="M41" s="72"/>
    </row>
    <row r="42" spans="1:13" x14ac:dyDescent="0.2">
      <c r="A42" s="72"/>
      <c r="B42" s="72"/>
      <c r="C42" s="72"/>
      <c r="D42" s="72"/>
      <c r="E42" s="72"/>
      <c r="F42" s="72"/>
      <c r="G42" s="72"/>
      <c r="H42" s="72"/>
      <c r="I42" s="72"/>
      <c r="J42" s="72"/>
      <c r="K42" s="72"/>
      <c r="L42" s="72"/>
      <c r="M42" s="72"/>
    </row>
    <row r="43" spans="1:13" x14ac:dyDescent="0.2">
      <c r="A43" s="72"/>
      <c r="B43" s="72"/>
      <c r="C43" s="72"/>
      <c r="D43" s="72"/>
      <c r="E43" s="72"/>
      <c r="F43" s="72"/>
      <c r="G43" s="72"/>
      <c r="H43" s="72"/>
      <c r="I43" s="72"/>
      <c r="J43" s="72"/>
      <c r="K43" s="72"/>
      <c r="L43" s="72"/>
      <c r="M43" s="72"/>
    </row>
  </sheetData>
  <sheetProtection password="EB12" sheet="1" objects="1" scenarios="1"/>
  <mergeCells count="1">
    <mergeCell ref="A1:M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AN138"/>
  <sheetViews>
    <sheetView topLeftCell="A16" zoomScale="70" zoomScaleNormal="70" workbookViewId="0">
      <selection activeCell="B29" sqref="B29"/>
    </sheetView>
  </sheetViews>
  <sheetFormatPr defaultColWidth="8.85546875" defaultRowHeight="12.75" x14ac:dyDescent="0.2"/>
  <cols>
    <col min="1" max="1" width="14.5703125" style="1" customWidth="1"/>
    <col min="2" max="2" width="27.5703125" style="1" customWidth="1"/>
    <col min="3" max="3" width="12.140625" style="1" customWidth="1"/>
    <col min="4" max="5" width="14.28515625" style="1" customWidth="1"/>
    <col min="6" max="6" width="9.5703125" style="1" customWidth="1"/>
    <col min="7" max="7" width="10.5703125" style="1" customWidth="1"/>
    <col min="8" max="8" width="5.7109375" style="1" customWidth="1"/>
    <col min="9" max="9" width="8.7109375" style="1" bestFit="1" customWidth="1"/>
    <col min="10" max="10" width="10" style="1" bestFit="1" customWidth="1"/>
    <col min="11" max="11" width="3.28515625" style="1" customWidth="1"/>
    <col min="12" max="12" width="2.28515625" style="1" customWidth="1"/>
    <col min="13" max="13" width="14.42578125" style="1" customWidth="1"/>
    <col min="14" max="14" width="22.42578125" style="1" customWidth="1"/>
    <col min="15" max="15" width="17.5703125" style="1" customWidth="1"/>
    <col min="16" max="16" width="18.7109375" style="1" customWidth="1"/>
    <col min="17" max="17" width="12.28515625" style="1" customWidth="1"/>
    <col min="18" max="18" width="16.28515625" style="1" customWidth="1"/>
    <col min="19" max="19" width="18.140625" style="1" customWidth="1"/>
    <col min="20" max="20" width="4" style="1" customWidth="1"/>
    <col min="21" max="21" width="17.140625" style="1" customWidth="1"/>
    <col min="22" max="22" width="4.140625" style="1" customWidth="1"/>
    <col min="23" max="23" width="14.42578125" style="1" customWidth="1"/>
    <col min="24" max="24" width="35.42578125" style="1" customWidth="1"/>
    <col min="25" max="25" width="21.85546875" style="1" customWidth="1"/>
    <col min="26" max="26" width="2.42578125" style="1" customWidth="1"/>
    <col min="27" max="27" width="16.140625" style="1" customWidth="1"/>
    <col min="28" max="28" width="7.42578125" style="1" customWidth="1"/>
    <col min="29" max="29" width="35.140625" style="1" customWidth="1"/>
    <col min="30" max="30" width="27.28515625" style="1" customWidth="1"/>
    <col min="31" max="16384" width="8.85546875" style="1"/>
  </cols>
  <sheetData>
    <row r="1" spans="1:40" ht="20.25" x14ac:dyDescent="0.3">
      <c r="A1" s="281" t="s">
        <v>69</v>
      </c>
      <c r="B1" s="282"/>
      <c r="C1" s="282"/>
      <c r="D1" s="282"/>
      <c r="E1" s="282"/>
      <c r="F1" s="282"/>
      <c r="G1" s="282"/>
      <c r="H1" s="282"/>
      <c r="I1" s="282"/>
      <c r="J1" s="282"/>
      <c r="K1" s="282"/>
      <c r="L1" s="282"/>
      <c r="M1" s="282"/>
      <c r="N1" s="282"/>
      <c r="O1" s="35"/>
      <c r="P1" s="36"/>
      <c r="Q1" s="36"/>
      <c r="R1" s="36"/>
      <c r="S1" s="36"/>
      <c r="T1" s="36"/>
      <c r="U1" s="36"/>
      <c r="V1" s="36"/>
      <c r="W1" s="15"/>
      <c r="X1" s="15"/>
      <c r="Y1" s="15"/>
      <c r="Z1" s="15"/>
      <c r="AA1" s="15"/>
      <c r="AB1" s="15"/>
      <c r="AC1" s="15"/>
      <c r="AD1" s="15"/>
      <c r="AE1" s="15"/>
      <c r="AF1" s="15"/>
      <c r="AG1" s="15"/>
      <c r="AH1" s="15"/>
      <c r="AI1" s="15"/>
      <c r="AJ1" s="15"/>
      <c r="AK1" s="15"/>
      <c r="AL1" s="15"/>
      <c r="AM1" s="15"/>
      <c r="AN1" s="15"/>
    </row>
    <row r="2" spans="1:40" ht="20.25" x14ac:dyDescent="0.3">
      <c r="A2" s="282" t="s">
        <v>70</v>
      </c>
      <c r="B2" s="282"/>
      <c r="C2" s="282"/>
      <c r="D2" s="282"/>
      <c r="E2" s="282"/>
      <c r="F2" s="282"/>
      <c r="G2" s="282"/>
      <c r="H2" s="282"/>
      <c r="I2" s="282"/>
      <c r="J2" s="282"/>
      <c r="K2" s="282"/>
      <c r="L2" s="282"/>
      <c r="M2" s="282"/>
      <c r="N2" s="282"/>
      <c r="O2" s="35"/>
      <c r="P2" s="36"/>
      <c r="Q2" s="36"/>
      <c r="R2" s="36"/>
      <c r="S2" s="36"/>
      <c r="T2" s="36"/>
      <c r="U2" s="36"/>
      <c r="V2" s="36"/>
      <c r="W2" s="15"/>
      <c r="X2" s="15"/>
      <c r="Y2" s="15"/>
      <c r="Z2" s="15"/>
      <c r="AA2" s="15"/>
      <c r="AB2" s="15"/>
      <c r="AC2" s="15"/>
      <c r="AD2" s="15"/>
      <c r="AE2" s="15"/>
      <c r="AF2" s="15"/>
      <c r="AG2" s="15"/>
      <c r="AH2" s="15"/>
      <c r="AI2" s="15"/>
      <c r="AJ2" s="15"/>
      <c r="AK2" s="15"/>
      <c r="AL2" s="15"/>
      <c r="AM2" s="15"/>
      <c r="AN2" s="15"/>
    </row>
    <row r="3" spans="1:40" ht="20.25" x14ac:dyDescent="0.3">
      <c r="A3" s="139" t="s">
        <v>193</v>
      </c>
      <c r="B3" s="90"/>
      <c r="C3" s="90"/>
      <c r="D3" s="90"/>
      <c r="E3" s="90"/>
      <c r="F3" s="90"/>
      <c r="G3" s="90"/>
      <c r="H3" s="90"/>
      <c r="I3" s="90"/>
      <c r="J3" s="90"/>
      <c r="K3" s="90"/>
      <c r="L3" s="90"/>
      <c r="M3" s="90"/>
      <c r="N3" s="90"/>
      <c r="O3" s="35"/>
      <c r="P3" s="36"/>
      <c r="Q3" s="36"/>
      <c r="R3" s="36"/>
      <c r="S3" s="36"/>
      <c r="T3" s="36"/>
      <c r="U3" s="36"/>
      <c r="V3" s="36"/>
      <c r="W3" s="15"/>
      <c r="X3" s="15"/>
      <c r="Y3" s="15"/>
      <c r="Z3" s="15"/>
      <c r="AA3" s="15"/>
      <c r="AB3" s="15"/>
      <c r="AC3" s="15"/>
      <c r="AD3" s="15"/>
      <c r="AE3" s="15"/>
      <c r="AF3" s="15"/>
      <c r="AG3" s="15"/>
      <c r="AH3" s="15"/>
      <c r="AI3" s="15"/>
      <c r="AJ3" s="15"/>
      <c r="AK3" s="15"/>
      <c r="AL3" s="15"/>
      <c r="AM3" s="15"/>
      <c r="AN3" s="15"/>
    </row>
    <row r="4" spans="1:40" ht="19.5" customHeight="1" x14ac:dyDescent="0.2">
      <c r="A4" s="283" t="s">
        <v>192</v>
      </c>
      <c r="B4" s="284"/>
      <c r="C4" s="284"/>
      <c r="D4" s="284"/>
      <c r="E4" s="284"/>
      <c r="F4" s="284"/>
      <c r="G4" s="284"/>
      <c r="H4" s="284"/>
      <c r="I4" s="284"/>
      <c r="J4" s="284"/>
      <c r="K4" s="284"/>
      <c r="L4" s="284"/>
      <c r="M4" s="284"/>
      <c r="N4" s="284"/>
      <c r="O4" s="35"/>
      <c r="P4" s="36"/>
      <c r="Q4" s="36"/>
      <c r="R4" s="36"/>
      <c r="S4" s="36"/>
      <c r="T4" s="36"/>
      <c r="U4" s="36"/>
      <c r="V4" s="36"/>
      <c r="W4" s="15"/>
      <c r="X4" s="15"/>
      <c r="Y4" s="15"/>
      <c r="Z4" s="15"/>
      <c r="AA4" s="15"/>
      <c r="AB4" s="15"/>
      <c r="AC4" s="15"/>
      <c r="AD4" s="15"/>
      <c r="AE4" s="15"/>
      <c r="AF4" s="15"/>
      <c r="AG4" s="15"/>
      <c r="AH4" s="15"/>
      <c r="AI4" s="15"/>
      <c r="AJ4" s="15"/>
      <c r="AK4" s="15"/>
      <c r="AL4" s="15"/>
      <c r="AM4" s="15"/>
      <c r="AN4" s="15"/>
    </row>
    <row r="5" spans="1:40" x14ac:dyDescent="0.2">
      <c r="A5" s="15"/>
      <c r="B5" s="15"/>
      <c r="C5" s="15"/>
      <c r="D5" s="15"/>
      <c r="E5" s="16"/>
      <c r="F5" s="16"/>
      <c r="G5" s="15"/>
      <c r="H5" s="15"/>
      <c r="I5" s="15"/>
      <c r="J5" s="15"/>
      <c r="K5" s="15"/>
      <c r="L5" s="15"/>
      <c r="M5" s="15"/>
      <c r="N5" s="15"/>
      <c r="O5" s="35"/>
      <c r="P5" s="36"/>
      <c r="Q5" s="36"/>
      <c r="R5" s="36"/>
      <c r="S5" s="36"/>
      <c r="T5" s="36"/>
      <c r="U5" s="36"/>
      <c r="V5" s="36"/>
      <c r="W5" s="15"/>
      <c r="X5" s="15"/>
      <c r="Y5" s="15"/>
      <c r="Z5" s="15"/>
      <c r="AA5" s="15"/>
      <c r="AB5" s="15"/>
      <c r="AC5" s="15"/>
      <c r="AD5" s="15"/>
      <c r="AE5" s="15"/>
      <c r="AF5" s="15"/>
      <c r="AG5" s="15"/>
      <c r="AH5" s="15"/>
      <c r="AI5" s="15"/>
      <c r="AJ5" s="15"/>
      <c r="AK5" s="15"/>
      <c r="AL5" s="15"/>
      <c r="AM5" s="15"/>
      <c r="AN5" s="15"/>
    </row>
    <row r="6" spans="1:40" ht="18.75" customHeight="1" x14ac:dyDescent="0.2">
      <c r="A6" s="285" t="s">
        <v>67</v>
      </c>
      <c r="B6" s="285"/>
      <c r="C6" s="285"/>
      <c r="D6" s="285"/>
      <c r="E6" s="16"/>
      <c r="F6" s="16"/>
      <c r="G6" s="15"/>
      <c r="H6" s="15"/>
      <c r="I6" s="15"/>
      <c r="J6" s="15"/>
      <c r="K6" s="15"/>
      <c r="L6" s="15"/>
      <c r="M6" s="15"/>
      <c r="N6" s="15"/>
      <c r="O6" s="35"/>
      <c r="P6" s="36"/>
      <c r="Q6" s="36"/>
      <c r="R6" s="36"/>
      <c r="S6" s="36"/>
      <c r="T6" s="36"/>
      <c r="U6" s="36"/>
      <c r="V6" s="36"/>
      <c r="W6" s="15"/>
      <c r="X6" s="15"/>
      <c r="Y6" s="15"/>
      <c r="Z6" s="15"/>
      <c r="AA6" s="15"/>
      <c r="AB6" s="15"/>
      <c r="AC6" s="15"/>
      <c r="AD6" s="15"/>
      <c r="AE6" s="15"/>
      <c r="AF6" s="15"/>
      <c r="AG6" s="15"/>
      <c r="AH6" s="15"/>
      <c r="AI6" s="15"/>
      <c r="AJ6" s="15"/>
      <c r="AK6" s="15"/>
      <c r="AL6" s="15"/>
      <c r="AM6" s="15"/>
      <c r="AN6" s="15"/>
    </row>
    <row r="7" spans="1:40" x14ac:dyDescent="0.2">
      <c r="A7" s="286" t="s">
        <v>24</v>
      </c>
      <c r="B7" s="287"/>
      <c r="C7" s="288"/>
      <c r="D7" s="45"/>
      <c r="E7" s="45"/>
      <c r="F7" s="45"/>
      <c r="G7" s="45"/>
      <c r="H7" s="45"/>
      <c r="I7" s="45"/>
      <c r="J7" s="45"/>
      <c r="K7" s="45"/>
      <c r="L7" s="45"/>
      <c r="M7" s="45"/>
      <c r="N7" s="46"/>
      <c r="O7" s="35"/>
      <c r="P7" s="36"/>
      <c r="Q7" s="36"/>
      <c r="R7" s="36"/>
      <c r="S7" s="36"/>
      <c r="T7" s="36"/>
      <c r="U7" s="36"/>
      <c r="V7" s="36"/>
      <c r="W7" s="15"/>
      <c r="X7" s="15"/>
      <c r="Y7" s="15"/>
      <c r="Z7" s="15"/>
      <c r="AA7" s="15"/>
      <c r="AB7" s="15"/>
      <c r="AC7" s="15"/>
      <c r="AD7" s="15"/>
      <c r="AE7" s="15"/>
      <c r="AF7" s="15"/>
      <c r="AG7" s="15"/>
      <c r="AH7" s="15"/>
      <c r="AI7" s="15"/>
      <c r="AJ7" s="15"/>
      <c r="AK7" s="15"/>
      <c r="AL7" s="15"/>
      <c r="AM7" s="15"/>
      <c r="AN7" s="15"/>
    </row>
    <row r="8" spans="1:40" ht="15.75" customHeight="1" x14ac:dyDescent="0.2">
      <c r="A8" s="289" t="s">
        <v>203</v>
      </c>
      <c r="B8" s="290"/>
      <c r="C8" s="106">
        <v>0.1</v>
      </c>
      <c r="D8" s="189" t="s">
        <v>58</v>
      </c>
      <c r="E8" s="190"/>
      <c r="F8" s="190"/>
      <c r="G8" s="190"/>
      <c r="H8" s="190"/>
      <c r="I8" s="190"/>
      <c r="J8" s="190"/>
      <c r="K8" s="190"/>
      <c r="L8" s="190"/>
      <c r="M8" s="190"/>
      <c r="N8" s="191"/>
      <c r="O8" s="35"/>
      <c r="P8" s="37"/>
      <c r="Q8" s="37"/>
      <c r="R8" s="37"/>
      <c r="S8" s="37"/>
      <c r="T8" s="37"/>
      <c r="U8" s="37"/>
      <c r="V8" s="37"/>
      <c r="W8" s="15"/>
      <c r="X8" s="15"/>
      <c r="Y8" s="15"/>
      <c r="Z8" s="15"/>
      <c r="AA8" s="15"/>
      <c r="AB8" s="15"/>
      <c r="AC8" s="15"/>
      <c r="AD8" s="15"/>
      <c r="AE8" s="15"/>
      <c r="AF8" s="15"/>
      <c r="AG8" s="15"/>
      <c r="AH8" s="15"/>
      <c r="AI8" s="15"/>
      <c r="AJ8" s="15"/>
      <c r="AK8" s="15"/>
      <c r="AL8" s="15"/>
      <c r="AM8" s="15"/>
      <c r="AN8" s="15"/>
    </row>
    <row r="9" spans="1:40" x14ac:dyDescent="0.2">
      <c r="A9" s="249" t="s">
        <v>23</v>
      </c>
      <c r="B9" s="250"/>
      <c r="C9" s="255">
        <v>0.9</v>
      </c>
      <c r="D9" s="88" t="s">
        <v>45</v>
      </c>
      <c r="E9" s="77"/>
      <c r="F9" s="78"/>
      <c r="G9" s="77"/>
      <c r="H9" s="77"/>
      <c r="I9" s="77"/>
      <c r="J9" s="77"/>
      <c r="K9" s="77"/>
      <c r="L9" s="77"/>
      <c r="M9" s="77"/>
      <c r="N9" s="79"/>
      <c r="O9" s="35"/>
      <c r="P9" s="37"/>
      <c r="Q9" s="37"/>
      <c r="R9" s="37"/>
      <c r="S9" s="37"/>
      <c r="T9" s="37"/>
      <c r="U9" s="37"/>
      <c r="V9" s="37"/>
      <c r="W9" s="15"/>
      <c r="X9" s="15"/>
      <c r="Y9" s="15"/>
      <c r="Z9" s="15"/>
      <c r="AA9" s="15"/>
      <c r="AB9" s="15"/>
      <c r="AC9" s="15"/>
      <c r="AD9" s="15"/>
      <c r="AE9" s="15"/>
      <c r="AF9" s="15"/>
      <c r="AG9" s="15"/>
      <c r="AH9" s="15"/>
      <c r="AI9" s="15"/>
      <c r="AJ9" s="15"/>
      <c r="AK9" s="15"/>
      <c r="AL9" s="15"/>
      <c r="AM9" s="15"/>
      <c r="AN9" s="15"/>
    </row>
    <row r="10" spans="1:40" x14ac:dyDescent="0.2">
      <c r="A10" s="251"/>
      <c r="B10" s="252"/>
      <c r="C10" s="255"/>
      <c r="D10" s="88" t="s">
        <v>46</v>
      </c>
      <c r="E10" s="77"/>
      <c r="F10" s="78"/>
      <c r="G10" s="77"/>
      <c r="H10" s="77"/>
      <c r="I10" s="77"/>
      <c r="J10" s="77"/>
      <c r="K10" s="77"/>
      <c r="L10" s="77"/>
      <c r="M10" s="77"/>
      <c r="N10" s="79"/>
      <c r="O10" s="3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x14ac:dyDescent="0.2">
      <c r="A11" s="253"/>
      <c r="B11" s="254"/>
      <c r="C11" s="255"/>
      <c r="D11" s="89" t="s">
        <v>47</v>
      </c>
      <c r="E11" s="80"/>
      <c r="F11" s="81"/>
      <c r="G11" s="80"/>
      <c r="H11" s="80"/>
      <c r="I11" s="80"/>
      <c r="J11" s="80"/>
      <c r="K11" s="80"/>
      <c r="L11" s="80"/>
      <c r="M11" s="80"/>
      <c r="N11" s="82"/>
      <c r="O11" s="38"/>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row>
    <row r="12" spans="1:40" x14ac:dyDescent="0.2">
      <c r="A12" s="16"/>
      <c r="B12" s="15"/>
      <c r="C12" s="161" t="str">
        <f>IF(C9=80%,"",IF(C9=90%,"",IF(C9=95%,"",IF(C9=98%,"",IF(C9=99%,"","ERROR: allowable entries are ONLY: 80%,95%,98%, or 99%")))))</f>
        <v/>
      </c>
      <c r="D12" s="15"/>
      <c r="E12" s="15"/>
      <c r="F12" s="15"/>
      <c r="G12" s="15"/>
      <c r="H12" s="15"/>
      <c r="I12" s="15"/>
      <c r="J12" s="15"/>
      <c r="K12" s="15"/>
      <c r="L12" s="15"/>
      <c r="M12" s="15"/>
      <c r="N12" s="15"/>
      <c r="O12" s="38"/>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ht="15.75" x14ac:dyDescent="0.25">
      <c r="A13" s="16"/>
      <c r="B13" s="162" t="str">
        <f>IF(C8="","warning: error level must be added to cell C8","")</f>
        <v/>
      </c>
      <c r="C13" s="15"/>
      <c r="D13" s="15"/>
      <c r="E13" s="15"/>
      <c r="F13" s="15"/>
      <c r="G13" s="15"/>
      <c r="H13" s="15"/>
      <c r="I13" s="15"/>
      <c r="J13" s="15"/>
      <c r="K13" s="15"/>
      <c r="L13" s="15"/>
      <c r="M13" s="15"/>
      <c r="N13" s="15"/>
      <c r="O13" s="38"/>
      <c r="P13" s="15"/>
      <c r="Q13" s="15"/>
      <c r="R13" s="15"/>
      <c r="S13" s="15"/>
      <c r="T13" s="15"/>
      <c r="U13" s="15"/>
      <c r="V13" s="15"/>
      <c r="W13" s="15"/>
      <c r="X13" s="15"/>
      <c r="Y13" s="15"/>
      <c r="Z13" s="15"/>
      <c r="AA13" s="161" t="str">
        <f>IF(C8="","ANALYSIS ERROR: error level must be added to cell C8","")</f>
        <v/>
      </c>
      <c r="AB13" s="15"/>
      <c r="AC13" s="15"/>
      <c r="AD13" s="15"/>
      <c r="AE13" s="15"/>
      <c r="AF13" s="15"/>
      <c r="AG13" s="15"/>
      <c r="AH13" s="15"/>
      <c r="AI13" s="15"/>
      <c r="AJ13" s="15"/>
      <c r="AK13" s="15"/>
      <c r="AL13" s="15"/>
      <c r="AM13" s="15"/>
      <c r="AN13" s="15"/>
    </row>
    <row r="14" spans="1:40" ht="15.75" x14ac:dyDescent="0.25">
      <c r="A14" s="16"/>
      <c r="B14" s="162" t="str">
        <f>IF(C9="","warning: confidence level must be added to cell C9","")</f>
        <v/>
      </c>
      <c r="C14" s="15"/>
      <c r="D14" s="15"/>
      <c r="E14" s="15"/>
      <c r="F14" s="15"/>
      <c r="G14" s="15"/>
      <c r="H14" s="15"/>
      <c r="I14" s="15"/>
      <c r="J14" s="15"/>
      <c r="K14" s="15"/>
      <c r="L14" s="15"/>
      <c r="M14" s="15"/>
      <c r="N14" s="15"/>
      <c r="O14" s="38"/>
      <c r="P14" s="15"/>
      <c r="Q14" s="15"/>
      <c r="R14" s="15"/>
      <c r="S14" s="15"/>
      <c r="T14" s="15"/>
      <c r="U14" s="15"/>
      <c r="V14" s="15"/>
      <c r="W14" s="15"/>
      <c r="X14" s="15"/>
      <c r="Y14" s="15"/>
      <c r="Z14" s="15"/>
      <c r="AA14" s="161" t="str">
        <f>IF(C9="0","ANALYSIS ERROR: confidence level must be added to cell C9","")</f>
        <v/>
      </c>
      <c r="AB14" s="15"/>
      <c r="AC14" s="15"/>
      <c r="AD14" s="15"/>
      <c r="AE14" s="15"/>
      <c r="AF14" s="15"/>
      <c r="AG14" s="15"/>
      <c r="AH14" s="15"/>
      <c r="AI14" s="15"/>
      <c r="AJ14" s="15"/>
      <c r="AK14" s="15"/>
      <c r="AL14" s="15"/>
      <c r="AM14" s="15"/>
      <c r="AN14" s="15"/>
    </row>
    <row r="15" spans="1:40" ht="15.75" x14ac:dyDescent="0.25">
      <c r="A15" s="16"/>
      <c r="B15" s="162" t="str">
        <f>IF(C22="","warning: data for at least one stratum must be included","")</f>
        <v>warning: data for at least one stratum must be included</v>
      </c>
      <c r="C15" s="15"/>
      <c r="D15" s="15"/>
      <c r="E15" s="15"/>
      <c r="F15" s="15"/>
      <c r="G15" s="15"/>
      <c r="H15" s="15"/>
      <c r="I15" s="15"/>
      <c r="J15" s="15"/>
      <c r="K15" s="15"/>
      <c r="L15" s="15"/>
      <c r="M15" s="15"/>
      <c r="N15" s="15"/>
      <c r="O15" s="38"/>
      <c r="P15" s="15"/>
      <c r="Q15" s="15"/>
      <c r="R15" s="15"/>
      <c r="S15" s="15"/>
      <c r="T15" s="15"/>
      <c r="U15" s="15"/>
      <c r="V15" s="15"/>
      <c r="W15" s="15"/>
      <c r="X15" s="15"/>
      <c r="Y15" s="15"/>
      <c r="Z15" s="15"/>
      <c r="AA15" s="161" t="str">
        <f>IF(C8="","ANALYSIS ERROR: error level must be added to cell C8","")</f>
        <v/>
      </c>
      <c r="AB15" s="15"/>
      <c r="AC15" s="15"/>
      <c r="AD15" s="15"/>
      <c r="AE15" s="15"/>
      <c r="AF15" s="15"/>
      <c r="AG15" s="15"/>
      <c r="AH15" s="15"/>
      <c r="AI15" s="15"/>
      <c r="AJ15" s="15"/>
      <c r="AK15" s="15"/>
      <c r="AL15" s="15"/>
      <c r="AM15" s="15"/>
      <c r="AN15" s="15"/>
    </row>
    <row r="16" spans="1:40" ht="12.7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61" t="str">
        <f>IF(AB19="","ANALYSIS ERROR: Enter % of additional 'buffer' plots to be installed","")</f>
        <v/>
      </c>
      <c r="AC16" s="15"/>
      <c r="AD16" s="15"/>
      <c r="AE16" s="15"/>
      <c r="AF16" s="15"/>
      <c r="AG16" s="15"/>
      <c r="AH16" s="15"/>
      <c r="AI16" s="15"/>
      <c r="AJ16" s="15"/>
      <c r="AK16" s="15"/>
      <c r="AL16" s="15"/>
      <c r="AM16" s="15"/>
      <c r="AN16" s="15"/>
    </row>
    <row r="17" spans="1:40" ht="54" customHeight="1" x14ac:dyDescent="0.2">
      <c r="A17" s="285" t="s">
        <v>68</v>
      </c>
      <c r="B17" s="285"/>
      <c r="C17" s="285"/>
      <c r="D17" s="15"/>
      <c r="E17" s="15"/>
      <c r="F17" s="15"/>
      <c r="G17" s="15"/>
      <c r="H17" s="15"/>
      <c r="I17" s="15"/>
      <c r="J17" s="15"/>
      <c r="K17" s="15"/>
      <c r="L17" s="15"/>
      <c r="M17" s="296" t="s">
        <v>245</v>
      </c>
      <c r="N17" s="297"/>
      <c r="O17" s="297"/>
      <c r="P17" s="297"/>
      <c r="Q17" s="297"/>
      <c r="R17" s="297"/>
      <c r="S17" s="297"/>
      <c r="T17" s="297"/>
      <c r="U17" s="298"/>
      <c r="V17" s="15"/>
      <c r="W17" s="278" t="s">
        <v>235</v>
      </c>
      <c r="X17" s="279"/>
      <c r="Y17" s="280"/>
      <c r="Z17" s="15"/>
      <c r="AA17" s="293" t="s">
        <v>231</v>
      </c>
      <c r="AB17" s="294"/>
      <c r="AC17" s="294"/>
      <c r="AD17" s="295"/>
      <c r="AE17" s="15"/>
      <c r="AF17" s="15"/>
      <c r="AG17" s="15"/>
      <c r="AH17" s="15"/>
      <c r="AI17" s="15"/>
      <c r="AJ17" s="15"/>
      <c r="AK17" s="15"/>
      <c r="AL17" s="15"/>
      <c r="AM17" s="15"/>
      <c r="AN17" s="15"/>
    </row>
    <row r="18" spans="1:40" ht="45" customHeight="1" thickBot="1" x14ac:dyDescent="0.25">
      <c r="A18" s="47"/>
      <c r="B18" s="47"/>
      <c r="C18" s="47"/>
      <c r="D18" s="47"/>
      <c r="E18" s="47"/>
      <c r="F18" s="47"/>
      <c r="G18" s="61"/>
      <c r="H18" s="61"/>
      <c r="I18" s="61"/>
      <c r="J18" s="62"/>
      <c r="K18" s="15"/>
      <c r="L18" s="15"/>
      <c r="M18" s="83"/>
      <c r="N18" s="44"/>
      <c r="O18" s="256" t="s">
        <v>44</v>
      </c>
      <c r="P18" s="257"/>
      <c r="Q18" s="198"/>
      <c r="R18" s="199" t="s">
        <v>227</v>
      </c>
      <c r="S18" s="180" t="s">
        <v>49</v>
      </c>
      <c r="T18" s="15"/>
      <c r="U18" s="183" t="s">
        <v>53</v>
      </c>
      <c r="V18" s="15"/>
      <c r="W18" s="83"/>
      <c r="X18" s="44"/>
      <c r="Y18" s="86" t="s">
        <v>224</v>
      </c>
      <c r="Z18" s="15"/>
      <c r="AA18" s="269" t="s">
        <v>232</v>
      </c>
      <c r="AB18" s="270"/>
      <c r="AC18" s="270"/>
      <c r="AD18" s="271"/>
      <c r="AE18" s="95"/>
      <c r="AF18" s="15"/>
      <c r="AG18" s="15"/>
      <c r="AH18" s="15"/>
      <c r="AI18" s="15"/>
      <c r="AJ18" s="15"/>
      <c r="AK18" s="15"/>
      <c r="AL18" s="15"/>
      <c r="AM18" s="15"/>
      <c r="AN18" s="15"/>
    </row>
    <row r="19" spans="1:40" ht="69" customHeight="1" thickTop="1" thickBot="1" x14ac:dyDescent="0.3">
      <c r="A19" s="246" t="s">
        <v>51</v>
      </c>
      <c r="B19" s="246"/>
      <c r="C19" s="246"/>
      <c r="D19" s="246"/>
      <c r="E19" s="246"/>
      <c r="F19" s="246"/>
      <c r="G19" s="264" t="s">
        <v>44</v>
      </c>
      <c r="H19" s="264"/>
      <c r="I19" s="264"/>
      <c r="J19" s="265"/>
      <c r="K19" s="18"/>
      <c r="L19" s="18"/>
      <c r="M19" s="258" t="s">
        <v>6</v>
      </c>
      <c r="N19" s="259" t="s">
        <v>5</v>
      </c>
      <c r="O19" s="178" t="s">
        <v>48</v>
      </c>
      <c r="P19" s="178" t="s">
        <v>61</v>
      </c>
      <c r="Q19" s="178"/>
      <c r="R19" s="291" t="s">
        <v>228</v>
      </c>
      <c r="S19" s="187" t="s">
        <v>229</v>
      </c>
      <c r="T19" s="220" t="s">
        <v>66</v>
      </c>
      <c r="U19" s="188" t="s">
        <v>230</v>
      </c>
      <c r="V19" s="15"/>
      <c r="W19" s="258" t="str">
        <f>M19</f>
        <v>Stratum</v>
      </c>
      <c r="X19" s="259" t="str">
        <f>N19</f>
        <v>Stratum Name</v>
      </c>
      <c r="Y19" s="176" t="str">
        <f>IF($R$21&lt;0.05,CONCATENATE("Small fraction  
(",U18," used)"),CONCATENATE("Large fraction  
(",S18," used)"))</f>
        <v>Small fraction  
(Equation 2 used)</v>
      </c>
      <c r="Z19" s="15"/>
      <c r="AA19" s="109" t="s">
        <v>195</v>
      </c>
      <c r="AB19" s="201">
        <v>0.1</v>
      </c>
      <c r="AC19" s="275" t="s">
        <v>233</v>
      </c>
      <c r="AD19" s="276"/>
      <c r="AE19" s="15"/>
      <c r="AF19" s="95" t="s">
        <v>236</v>
      </c>
      <c r="AG19" s="15"/>
      <c r="AH19" s="15"/>
      <c r="AI19" s="15"/>
      <c r="AJ19" s="15"/>
      <c r="AK19" s="15"/>
      <c r="AL19" s="15"/>
      <c r="AM19" s="15"/>
      <c r="AN19" s="15"/>
    </row>
    <row r="20" spans="1:40" s="2" customFormat="1" ht="63.75" customHeight="1" thickTop="1" thickBot="1" x14ac:dyDescent="0.3">
      <c r="A20" s="260" t="s">
        <v>6</v>
      </c>
      <c r="B20" s="247" t="s">
        <v>5</v>
      </c>
      <c r="C20" s="247" t="s">
        <v>249</v>
      </c>
      <c r="D20" s="94" t="s">
        <v>194</v>
      </c>
      <c r="E20" s="91" t="s">
        <v>72</v>
      </c>
      <c r="F20" s="92" t="s">
        <v>73</v>
      </c>
      <c r="G20" s="266"/>
      <c r="H20" s="267"/>
      <c r="I20" s="267"/>
      <c r="J20" s="268"/>
      <c r="K20" s="19"/>
      <c r="L20" s="19"/>
      <c r="M20" s="258"/>
      <c r="N20" s="259"/>
      <c r="O20" s="179" t="s">
        <v>247</v>
      </c>
      <c r="P20" s="179" t="s">
        <v>246</v>
      </c>
      <c r="Q20" s="179" t="s">
        <v>223</v>
      </c>
      <c r="R20" s="292"/>
      <c r="S20" s="219" t="s">
        <v>52</v>
      </c>
      <c r="T20" s="222"/>
      <c r="U20" s="221" t="s">
        <v>50</v>
      </c>
      <c r="V20" s="17"/>
      <c r="W20" s="258" t="str">
        <f>M21</f>
        <v>Total Sample Size</v>
      </c>
      <c r="X20" s="259">
        <f>N21</f>
        <v>0</v>
      </c>
      <c r="Y20" s="87" t="str">
        <f>IF(R$21&lt;0.05,U20,S20)</f>
        <v>Plot quantity (n) simplified for small sampling fraction</v>
      </c>
      <c r="Z20" s="17"/>
      <c r="AA20" s="96" t="s">
        <v>6</v>
      </c>
      <c r="AB20" s="274" t="s">
        <v>5</v>
      </c>
      <c r="AC20" s="263"/>
      <c r="AD20" s="126" t="s">
        <v>77</v>
      </c>
      <c r="AE20" s="17"/>
      <c r="AF20" s="17"/>
      <c r="AG20" s="17"/>
      <c r="AH20" s="17"/>
      <c r="AI20" s="17"/>
      <c r="AJ20" s="17"/>
      <c r="AK20" s="17"/>
      <c r="AL20" s="17"/>
      <c r="AM20" s="17"/>
      <c r="AN20" s="17"/>
    </row>
    <row r="21" spans="1:40" s="2" customFormat="1" ht="30" customHeight="1" thickBot="1" x14ac:dyDescent="0.3">
      <c r="A21" s="261"/>
      <c r="B21" s="248"/>
      <c r="C21" s="248"/>
      <c r="D21" s="223" t="s">
        <v>248</v>
      </c>
      <c r="E21" s="223" t="s">
        <v>248</v>
      </c>
      <c r="F21" s="103" t="s">
        <v>74</v>
      </c>
      <c r="G21" s="40" t="s">
        <v>54</v>
      </c>
      <c r="H21" s="41" t="s">
        <v>55</v>
      </c>
      <c r="I21" s="42" t="s">
        <v>204</v>
      </c>
      <c r="J21" s="51" t="s">
        <v>205</v>
      </c>
      <c r="K21" s="19"/>
      <c r="L21" s="19"/>
      <c r="M21" s="262" t="s">
        <v>4</v>
      </c>
      <c r="N21" s="263"/>
      <c r="O21" s="167" t="str">
        <f>IF(C22="","",IF(C$47&gt;0,ROUND((C46*C44^2*(SUM(I22:I41))^2)/(C46*((C8*C48)^2)+C44^2*SUM(J22:J41)),0),""))</f>
        <v/>
      </c>
      <c r="P21" s="168" t="str">
        <f>IF(C22="","",IF(O21&lt;30,(C46*C45^2*(SUM(I22:I41))^2)/(C46*((C8*C48)^2)+C45^2*SUM(J22:J41)),""))</f>
        <v/>
      </c>
      <c r="Q21" s="169" t="str">
        <f>IF(C22="","",SUM(Q22:Q41))</f>
        <v/>
      </c>
      <c r="R21" s="170">
        <f>IF(C47=0,0,SUM(Q22:Q41)/C47)</f>
        <v>0</v>
      </c>
      <c r="S21" s="192" t="str">
        <f>IF(C22="","",IF($O$21&lt;30,P21*(1/(1+(P21/C46))),O21*(1/(1+(O21/C46)))))</f>
        <v/>
      </c>
      <c r="T21" s="75"/>
      <c r="U21" s="193" t="str">
        <f>IF(C22="","",IF(C$47&gt;0,(C44/(C8*C48))^2*(SUM(I22:I41))^2))</f>
        <v/>
      </c>
      <c r="V21" s="17"/>
      <c r="W21" s="262" t="str">
        <f t="shared" ref="W21:W41" si="0">M21</f>
        <v>Total Sample Size</v>
      </c>
      <c r="X21" s="277" t="str">
        <f>N22</f>
        <v/>
      </c>
      <c r="Y21" s="98" t="e">
        <f>ROUND(IF(C$9="","ANALYSIS ERROR",IF(C$8="","ANALYSIS ERROR",IF($R$21&lt;0.05,U21,S21))),0)</f>
        <v>#VALUE!</v>
      </c>
      <c r="Z21" s="17"/>
      <c r="AA21" s="272" t="str">
        <f>W21</f>
        <v>Total Sample Size</v>
      </c>
      <c r="AB21" s="273"/>
      <c r="AC21" s="273"/>
      <c r="AD21" s="186" t="e">
        <f t="shared" ref="AD21:AD41" si="1">IF(C$9="","ANALYSIS ERROR",IF(C$8="","ANALYSIS ERROR",IF(Y21="","",Y21*(1+AB$19))))</f>
        <v>#VALUE!</v>
      </c>
      <c r="AE21" s="17"/>
      <c r="AF21" s="17"/>
      <c r="AG21" s="17"/>
      <c r="AH21" s="17"/>
      <c r="AI21" s="17"/>
      <c r="AJ21" s="17"/>
      <c r="AK21" s="17"/>
      <c r="AL21" s="17"/>
      <c r="AM21" s="17"/>
      <c r="AN21" s="17"/>
    </row>
    <row r="22" spans="1:40" ht="15.75" thickBot="1" x14ac:dyDescent="0.3">
      <c r="A22" s="101" t="s">
        <v>22</v>
      </c>
      <c r="B22" s="104"/>
      <c r="C22" s="104"/>
      <c r="D22" s="104"/>
      <c r="E22" s="104"/>
      <c r="F22" s="105"/>
      <c r="G22" s="107" t="str">
        <f>IF(F22="","",C22/F22)</f>
        <v/>
      </c>
      <c r="H22" s="43" t="str">
        <f>IF(C22="","",C22/SUM(C$22:C$31))</f>
        <v/>
      </c>
      <c r="I22" s="43" t="str">
        <f t="shared" ref="I22:I41" si="2">IF(H22="","",H22*E22)</f>
        <v/>
      </c>
      <c r="J22" s="52" t="str">
        <f t="shared" ref="J22:J41" si="3">IF(E22="","",H22*E22^2)</f>
        <v/>
      </c>
      <c r="K22" s="20"/>
      <c r="L22" s="16"/>
      <c r="M22" s="48" t="str">
        <f t="shared" ref="M22:M41" si="4">A22</f>
        <v>stratum 1</v>
      </c>
      <c r="N22" s="32" t="str">
        <f>IF(B22="","",B22)</f>
        <v/>
      </c>
      <c r="O22" s="171" t="str">
        <f>IF(C22="","",IF(O$21&lt;30,"",O$21*(($I22/(SUM($I$22:$I$41))))))</f>
        <v/>
      </c>
      <c r="P22" s="171" t="str">
        <f>IF(C22="","",IF($P$21="","",P$21*(($I22/(SUM($I$22:$I$41))))))</f>
        <v/>
      </c>
      <c r="Q22" s="172" t="str">
        <f>IF(C22="","",IF(P$21="",F22*O22,F22*P22))</f>
        <v/>
      </c>
      <c r="R22" s="172"/>
      <c r="S22" s="181" t="str">
        <f>IF(C22="","",IF($S$21="","",S$21*(($I22/(SUM($I$22:$I$41))))))</f>
        <v/>
      </c>
      <c r="T22" s="75"/>
      <c r="U22" s="184" t="str">
        <f t="shared" ref="U22:U41" si="5">IF(C22="","",IF($S$21="","",U$21*(($I22/(SUM($I$22:$I$41))))))</f>
        <v/>
      </c>
      <c r="V22" s="15"/>
      <c r="W22" s="48" t="str">
        <f t="shared" si="0"/>
        <v>stratum 1</v>
      </c>
      <c r="X22" s="84" t="str">
        <f t="shared" ref="X22:X41" si="6">N22</f>
        <v/>
      </c>
      <c r="Y22" s="217" t="str">
        <f t="shared" ref="Y22:Y41" si="7">IF(C$9="","ANALYSIS ERROR",IF(C$8="","ANALYSIS ERROR",IF(R$21&lt;0.05,IF(U22="","",ROUND(U22,0)),IF(S22="","",ROUND(S22,0)))))</f>
        <v/>
      </c>
      <c r="Z22" s="15"/>
      <c r="AA22" s="96" t="str">
        <f>W22</f>
        <v>stratum 1</v>
      </c>
      <c r="AB22" s="277" t="str">
        <f>X22</f>
        <v/>
      </c>
      <c r="AC22" s="273"/>
      <c r="AD22" s="186" t="str">
        <f t="shared" si="1"/>
        <v/>
      </c>
      <c r="AE22" s="15"/>
      <c r="AF22" s="15"/>
      <c r="AG22" s="15"/>
      <c r="AH22" s="15"/>
      <c r="AI22" s="15"/>
      <c r="AJ22" s="15"/>
      <c r="AK22" s="15"/>
      <c r="AL22" s="15"/>
      <c r="AM22" s="15"/>
      <c r="AN22" s="15"/>
    </row>
    <row r="23" spans="1:40" ht="15.75" thickBot="1" x14ac:dyDescent="0.3">
      <c r="A23" s="101" t="s">
        <v>21</v>
      </c>
      <c r="B23" s="104"/>
      <c r="C23" s="104"/>
      <c r="D23" s="104"/>
      <c r="E23" s="104"/>
      <c r="F23" s="105"/>
      <c r="G23" s="107" t="str">
        <f t="shared" ref="G23:G41" si="8">IF(F23="","",C23/F23)</f>
        <v/>
      </c>
      <c r="H23" s="43" t="str">
        <f t="shared" ref="H23:H31" si="9">IF(G23="","",G23/SUM(G$22:G$31))</f>
        <v/>
      </c>
      <c r="I23" s="43" t="str">
        <f t="shared" si="2"/>
        <v/>
      </c>
      <c r="J23" s="52" t="str">
        <f t="shared" si="3"/>
        <v/>
      </c>
      <c r="K23" s="20"/>
      <c r="L23" s="16"/>
      <c r="M23" s="48" t="str">
        <f t="shared" si="4"/>
        <v>stratum 2</v>
      </c>
      <c r="N23" s="32" t="str">
        <f t="shared" ref="N23:N41" si="10">IF(B23="","",B23)</f>
        <v/>
      </c>
      <c r="O23" s="171" t="str">
        <f t="shared" ref="O23:O41" si="11">IF(C23="","",IF(O$21&lt;30,"",O$21*(($I23/(SUM($I$22:$I$41))))))</f>
        <v/>
      </c>
      <c r="P23" s="171" t="str">
        <f t="shared" ref="P23:P41" si="12">IF(C23="","",IF($P$21="","",P$21*(($I23/(SUM($I$22:$I$41))))))</f>
        <v/>
      </c>
      <c r="Q23" s="172" t="str">
        <f t="shared" ref="Q23:Q41" si="13">IF(C23="","",IF(P$21="",F23*O23,F23*P23))</f>
        <v/>
      </c>
      <c r="R23" s="172"/>
      <c r="S23" s="181" t="str">
        <f t="shared" ref="S23:S41" si="14">IF(C23="","",IF($S$21="","",S$21*(($I23/(SUM($I$22:$I$41))))))</f>
        <v/>
      </c>
      <c r="T23" s="75"/>
      <c r="U23" s="184" t="str">
        <f t="shared" si="5"/>
        <v/>
      </c>
      <c r="V23" s="15"/>
      <c r="W23" s="48" t="str">
        <f t="shared" si="0"/>
        <v>stratum 2</v>
      </c>
      <c r="X23" s="84" t="str">
        <f t="shared" si="6"/>
        <v/>
      </c>
      <c r="Y23" s="217" t="str">
        <f t="shared" si="7"/>
        <v/>
      </c>
      <c r="Z23" s="15"/>
      <c r="AA23" s="96" t="str">
        <f t="shared" ref="AA23:AA41" si="15">W23</f>
        <v>stratum 2</v>
      </c>
      <c r="AB23" s="277" t="str">
        <f t="shared" ref="AB23:AB41" si="16">X23</f>
        <v/>
      </c>
      <c r="AC23" s="273"/>
      <c r="AD23" s="186" t="str">
        <f t="shared" si="1"/>
        <v/>
      </c>
      <c r="AE23" s="15"/>
      <c r="AF23" s="15"/>
      <c r="AG23" s="15"/>
      <c r="AH23" s="15"/>
      <c r="AI23" s="15"/>
      <c r="AJ23" s="15"/>
      <c r="AK23" s="15"/>
      <c r="AL23" s="15"/>
      <c r="AM23" s="15"/>
      <c r="AN23" s="15"/>
    </row>
    <row r="24" spans="1:40" ht="15.75" thickBot="1" x14ac:dyDescent="0.3">
      <c r="A24" s="101" t="s">
        <v>20</v>
      </c>
      <c r="B24" s="104"/>
      <c r="C24" s="104"/>
      <c r="D24" s="104"/>
      <c r="E24" s="104"/>
      <c r="F24" s="105"/>
      <c r="G24" s="107" t="str">
        <f t="shared" si="8"/>
        <v/>
      </c>
      <c r="H24" s="43" t="str">
        <f t="shared" si="9"/>
        <v/>
      </c>
      <c r="I24" s="43" t="str">
        <f t="shared" si="2"/>
        <v/>
      </c>
      <c r="J24" s="52" t="str">
        <f t="shared" si="3"/>
        <v/>
      </c>
      <c r="K24" s="20"/>
      <c r="L24" s="16"/>
      <c r="M24" s="48" t="str">
        <f t="shared" si="4"/>
        <v>stratum 3</v>
      </c>
      <c r="N24" s="32" t="str">
        <f t="shared" si="10"/>
        <v/>
      </c>
      <c r="O24" s="171" t="str">
        <f t="shared" si="11"/>
        <v/>
      </c>
      <c r="P24" s="171" t="str">
        <f t="shared" si="12"/>
        <v/>
      </c>
      <c r="Q24" s="172" t="str">
        <f t="shared" si="13"/>
        <v/>
      </c>
      <c r="R24" s="172"/>
      <c r="S24" s="181" t="str">
        <f t="shared" si="14"/>
        <v/>
      </c>
      <c r="T24" s="75"/>
      <c r="U24" s="184" t="str">
        <f t="shared" si="5"/>
        <v/>
      </c>
      <c r="V24" s="15"/>
      <c r="W24" s="48" t="str">
        <f t="shared" si="0"/>
        <v>stratum 3</v>
      </c>
      <c r="X24" s="84" t="str">
        <f t="shared" si="6"/>
        <v/>
      </c>
      <c r="Y24" s="217" t="str">
        <f t="shared" si="7"/>
        <v/>
      </c>
      <c r="Z24" s="15"/>
      <c r="AA24" s="96" t="str">
        <f t="shared" si="15"/>
        <v>stratum 3</v>
      </c>
      <c r="AB24" s="277" t="str">
        <f t="shared" si="16"/>
        <v/>
      </c>
      <c r="AC24" s="273"/>
      <c r="AD24" s="186" t="str">
        <f t="shared" si="1"/>
        <v/>
      </c>
      <c r="AE24" s="15"/>
      <c r="AF24" s="15"/>
      <c r="AG24" s="15"/>
      <c r="AH24" s="15"/>
      <c r="AI24" s="15"/>
      <c r="AJ24" s="15"/>
      <c r="AK24" s="15"/>
      <c r="AL24" s="15"/>
      <c r="AM24" s="15"/>
      <c r="AN24" s="15"/>
    </row>
    <row r="25" spans="1:40" ht="15.75" thickBot="1" x14ac:dyDescent="0.3">
      <c r="A25" s="101" t="s">
        <v>19</v>
      </c>
      <c r="B25" s="104"/>
      <c r="C25" s="104"/>
      <c r="D25" s="104"/>
      <c r="E25" s="104"/>
      <c r="F25" s="105"/>
      <c r="G25" s="107" t="str">
        <f t="shared" si="8"/>
        <v/>
      </c>
      <c r="H25" s="43" t="str">
        <f t="shared" si="9"/>
        <v/>
      </c>
      <c r="I25" s="43" t="str">
        <f t="shared" si="2"/>
        <v/>
      </c>
      <c r="J25" s="52" t="str">
        <f t="shared" si="3"/>
        <v/>
      </c>
      <c r="K25" s="20"/>
      <c r="L25" s="16"/>
      <c r="M25" s="48" t="str">
        <f t="shared" si="4"/>
        <v>stratum 4</v>
      </c>
      <c r="N25" s="32" t="str">
        <f t="shared" si="10"/>
        <v/>
      </c>
      <c r="O25" s="171" t="str">
        <f t="shared" si="11"/>
        <v/>
      </c>
      <c r="P25" s="171" t="str">
        <f t="shared" si="12"/>
        <v/>
      </c>
      <c r="Q25" s="172" t="str">
        <f t="shared" si="13"/>
        <v/>
      </c>
      <c r="R25" s="172"/>
      <c r="S25" s="181" t="str">
        <f t="shared" si="14"/>
        <v/>
      </c>
      <c r="T25" s="75"/>
      <c r="U25" s="184" t="str">
        <f t="shared" si="5"/>
        <v/>
      </c>
      <c r="V25" s="15"/>
      <c r="W25" s="48" t="str">
        <f t="shared" si="0"/>
        <v>stratum 4</v>
      </c>
      <c r="X25" s="84" t="str">
        <f t="shared" si="6"/>
        <v/>
      </c>
      <c r="Y25" s="217" t="str">
        <f t="shared" si="7"/>
        <v/>
      </c>
      <c r="Z25" s="15"/>
      <c r="AA25" s="96" t="str">
        <f t="shared" si="15"/>
        <v>stratum 4</v>
      </c>
      <c r="AB25" s="277" t="str">
        <f t="shared" si="16"/>
        <v/>
      </c>
      <c r="AC25" s="273"/>
      <c r="AD25" s="186" t="str">
        <f t="shared" si="1"/>
        <v/>
      </c>
      <c r="AE25" s="15"/>
      <c r="AF25" s="15"/>
      <c r="AG25" s="15"/>
      <c r="AH25" s="15"/>
      <c r="AI25" s="15"/>
      <c r="AJ25" s="15"/>
      <c r="AK25" s="15"/>
      <c r="AL25" s="15"/>
      <c r="AM25" s="15"/>
      <c r="AN25" s="15"/>
    </row>
    <row r="26" spans="1:40" ht="15.75" thickBot="1" x14ac:dyDescent="0.3">
      <c r="A26" s="101" t="s">
        <v>18</v>
      </c>
      <c r="B26" s="104"/>
      <c r="C26" s="104"/>
      <c r="D26" s="104"/>
      <c r="E26" s="104"/>
      <c r="F26" s="105"/>
      <c r="G26" s="107" t="str">
        <f t="shared" si="8"/>
        <v/>
      </c>
      <c r="H26" s="43" t="str">
        <f t="shared" si="9"/>
        <v/>
      </c>
      <c r="I26" s="43" t="str">
        <f t="shared" si="2"/>
        <v/>
      </c>
      <c r="J26" s="52" t="str">
        <f t="shared" si="3"/>
        <v/>
      </c>
      <c r="K26" s="20"/>
      <c r="L26" s="16"/>
      <c r="M26" s="48" t="str">
        <f t="shared" si="4"/>
        <v>stratum 5</v>
      </c>
      <c r="N26" s="32" t="str">
        <f t="shared" si="10"/>
        <v/>
      </c>
      <c r="O26" s="171" t="str">
        <f t="shared" si="11"/>
        <v/>
      </c>
      <c r="P26" s="171" t="str">
        <f t="shared" si="12"/>
        <v/>
      </c>
      <c r="Q26" s="172" t="str">
        <f t="shared" si="13"/>
        <v/>
      </c>
      <c r="R26" s="172"/>
      <c r="S26" s="181" t="str">
        <f t="shared" si="14"/>
        <v/>
      </c>
      <c r="T26" s="75"/>
      <c r="U26" s="184" t="str">
        <f t="shared" si="5"/>
        <v/>
      </c>
      <c r="V26" s="15"/>
      <c r="W26" s="48" t="str">
        <f t="shared" si="0"/>
        <v>stratum 5</v>
      </c>
      <c r="X26" s="84" t="str">
        <f t="shared" si="6"/>
        <v/>
      </c>
      <c r="Y26" s="217" t="str">
        <f t="shared" si="7"/>
        <v/>
      </c>
      <c r="Z26" s="15"/>
      <c r="AA26" s="96" t="str">
        <f t="shared" si="15"/>
        <v>stratum 5</v>
      </c>
      <c r="AB26" s="277" t="str">
        <f t="shared" si="16"/>
        <v/>
      </c>
      <c r="AC26" s="273"/>
      <c r="AD26" s="186" t="str">
        <f t="shared" si="1"/>
        <v/>
      </c>
      <c r="AE26" s="15"/>
      <c r="AF26" s="15"/>
      <c r="AG26" s="15"/>
      <c r="AH26" s="15"/>
      <c r="AI26" s="15"/>
      <c r="AJ26" s="15"/>
      <c r="AK26" s="15"/>
      <c r="AL26" s="15"/>
      <c r="AM26" s="15"/>
      <c r="AN26" s="15"/>
    </row>
    <row r="27" spans="1:40" ht="15.75" thickBot="1" x14ac:dyDescent="0.3">
      <c r="A27" s="101" t="s">
        <v>17</v>
      </c>
      <c r="B27" s="104"/>
      <c r="C27" s="104"/>
      <c r="D27" s="104"/>
      <c r="E27" s="104"/>
      <c r="F27" s="105"/>
      <c r="G27" s="107" t="str">
        <f t="shared" si="8"/>
        <v/>
      </c>
      <c r="H27" s="43" t="str">
        <f t="shared" si="9"/>
        <v/>
      </c>
      <c r="I27" s="43" t="str">
        <f t="shared" si="2"/>
        <v/>
      </c>
      <c r="J27" s="52" t="str">
        <f t="shared" si="3"/>
        <v/>
      </c>
      <c r="K27" s="20"/>
      <c r="L27" s="16"/>
      <c r="M27" s="48" t="str">
        <f t="shared" si="4"/>
        <v>stratum 6</v>
      </c>
      <c r="N27" s="32" t="str">
        <f t="shared" si="10"/>
        <v/>
      </c>
      <c r="O27" s="171" t="str">
        <f t="shared" si="11"/>
        <v/>
      </c>
      <c r="P27" s="171" t="str">
        <f t="shared" si="12"/>
        <v/>
      </c>
      <c r="Q27" s="172" t="str">
        <f t="shared" si="13"/>
        <v/>
      </c>
      <c r="R27" s="172"/>
      <c r="S27" s="181" t="str">
        <f t="shared" si="14"/>
        <v/>
      </c>
      <c r="T27" s="75"/>
      <c r="U27" s="184" t="str">
        <f t="shared" si="5"/>
        <v/>
      </c>
      <c r="V27" s="15"/>
      <c r="W27" s="48" t="str">
        <f t="shared" si="0"/>
        <v>stratum 6</v>
      </c>
      <c r="X27" s="84" t="str">
        <f t="shared" si="6"/>
        <v/>
      </c>
      <c r="Y27" s="217" t="str">
        <f t="shared" si="7"/>
        <v/>
      </c>
      <c r="Z27" s="15"/>
      <c r="AA27" s="96" t="str">
        <f t="shared" si="15"/>
        <v>stratum 6</v>
      </c>
      <c r="AB27" s="277" t="str">
        <f t="shared" si="16"/>
        <v/>
      </c>
      <c r="AC27" s="273"/>
      <c r="AD27" s="186" t="str">
        <f t="shared" si="1"/>
        <v/>
      </c>
      <c r="AE27" s="15"/>
      <c r="AF27" s="15"/>
      <c r="AG27" s="15"/>
      <c r="AH27" s="15"/>
      <c r="AI27" s="15"/>
      <c r="AJ27" s="15"/>
      <c r="AK27" s="15"/>
      <c r="AL27" s="15"/>
      <c r="AM27" s="15"/>
      <c r="AN27" s="15"/>
    </row>
    <row r="28" spans="1:40" ht="15.75" thickBot="1" x14ac:dyDescent="0.3">
      <c r="A28" s="101" t="s">
        <v>16</v>
      </c>
      <c r="B28" s="104"/>
      <c r="C28" s="104"/>
      <c r="D28" s="104"/>
      <c r="E28" s="104"/>
      <c r="F28" s="105"/>
      <c r="G28" s="107" t="str">
        <f t="shared" si="8"/>
        <v/>
      </c>
      <c r="H28" s="43" t="str">
        <f t="shared" si="9"/>
        <v/>
      </c>
      <c r="I28" s="43" t="str">
        <f t="shared" si="2"/>
        <v/>
      </c>
      <c r="J28" s="52" t="str">
        <f t="shared" si="3"/>
        <v/>
      </c>
      <c r="K28" s="20"/>
      <c r="L28" s="16"/>
      <c r="M28" s="48" t="str">
        <f t="shared" si="4"/>
        <v>stratum 7</v>
      </c>
      <c r="N28" s="32" t="str">
        <f t="shared" si="10"/>
        <v/>
      </c>
      <c r="O28" s="171" t="str">
        <f t="shared" si="11"/>
        <v/>
      </c>
      <c r="P28" s="171" t="str">
        <f t="shared" si="12"/>
        <v/>
      </c>
      <c r="Q28" s="172" t="str">
        <f t="shared" si="13"/>
        <v/>
      </c>
      <c r="R28" s="172"/>
      <c r="S28" s="181" t="str">
        <f t="shared" si="14"/>
        <v/>
      </c>
      <c r="T28" s="75"/>
      <c r="U28" s="184" t="str">
        <f t="shared" si="5"/>
        <v/>
      </c>
      <c r="V28" s="15"/>
      <c r="W28" s="48" t="str">
        <f t="shared" si="0"/>
        <v>stratum 7</v>
      </c>
      <c r="X28" s="84" t="str">
        <f t="shared" si="6"/>
        <v/>
      </c>
      <c r="Y28" s="217" t="str">
        <f t="shared" si="7"/>
        <v/>
      </c>
      <c r="Z28" s="15"/>
      <c r="AA28" s="96" t="str">
        <f t="shared" si="15"/>
        <v>stratum 7</v>
      </c>
      <c r="AB28" s="277" t="str">
        <f t="shared" si="16"/>
        <v/>
      </c>
      <c r="AC28" s="273"/>
      <c r="AD28" s="186" t="str">
        <f t="shared" si="1"/>
        <v/>
      </c>
      <c r="AE28" s="15"/>
      <c r="AF28" s="15"/>
      <c r="AG28" s="15"/>
      <c r="AH28" s="15"/>
      <c r="AI28" s="15"/>
      <c r="AJ28" s="15"/>
      <c r="AK28" s="15"/>
      <c r="AL28" s="15"/>
      <c r="AM28" s="15"/>
      <c r="AN28" s="15"/>
    </row>
    <row r="29" spans="1:40" ht="15.75" thickBot="1" x14ac:dyDescent="0.3">
      <c r="A29" s="101" t="s">
        <v>15</v>
      </c>
      <c r="B29" s="104"/>
      <c r="C29" s="104"/>
      <c r="D29" s="104"/>
      <c r="E29" s="104"/>
      <c r="F29" s="105"/>
      <c r="G29" s="107" t="str">
        <f t="shared" si="8"/>
        <v/>
      </c>
      <c r="H29" s="43" t="str">
        <f t="shared" si="9"/>
        <v/>
      </c>
      <c r="I29" s="43" t="str">
        <f t="shared" si="2"/>
        <v/>
      </c>
      <c r="J29" s="52" t="str">
        <f t="shared" si="3"/>
        <v/>
      </c>
      <c r="K29" s="20"/>
      <c r="L29" s="16"/>
      <c r="M29" s="48" t="str">
        <f t="shared" si="4"/>
        <v>stratum 8</v>
      </c>
      <c r="N29" s="32" t="str">
        <f t="shared" si="10"/>
        <v/>
      </c>
      <c r="O29" s="171" t="str">
        <f t="shared" si="11"/>
        <v/>
      </c>
      <c r="P29" s="171" t="str">
        <f t="shared" si="12"/>
        <v/>
      </c>
      <c r="Q29" s="172" t="str">
        <f t="shared" si="13"/>
        <v/>
      </c>
      <c r="R29" s="172"/>
      <c r="S29" s="181" t="str">
        <f t="shared" si="14"/>
        <v/>
      </c>
      <c r="T29" s="75"/>
      <c r="U29" s="184" t="str">
        <f t="shared" si="5"/>
        <v/>
      </c>
      <c r="V29" s="15"/>
      <c r="W29" s="48" t="str">
        <f t="shared" si="0"/>
        <v>stratum 8</v>
      </c>
      <c r="X29" s="84" t="str">
        <f t="shared" si="6"/>
        <v/>
      </c>
      <c r="Y29" s="217" t="str">
        <f t="shared" si="7"/>
        <v/>
      </c>
      <c r="Z29" s="15"/>
      <c r="AA29" s="96" t="str">
        <f t="shared" si="15"/>
        <v>stratum 8</v>
      </c>
      <c r="AB29" s="277" t="str">
        <f t="shared" si="16"/>
        <v/>
      </c>
      <c r="AC29" s="273"/>
      <c r="AD29" s="186" t="str">
        <f t="shared" si="1"/>
        <v/>
      </c>
      <c r="AE29" s="15"/>
      <c r="AF29" s="15"/>
      <c r="AG29" s="15"/>
      <c r="AH29" s="15"/>
      <c r="AI29" s="15"/>
      <c r="AJ29" s="15"/>
      <c r="AK29" s="15"/>
      <c r="AL29" s="15"/>
      <c r="AM29" s="15"/>
      <c r="AN29" s="15"/>
    </row>
    <row r="30" spans="1:40" ht="15.75" thickBot="1" x14ac:dyDescent="0.3">
      <c r="A30" s="101" t="s">
        <v>14</v>
      </c>
      <c r="B30" s="104"/>
      <c r="C30" s="104"/>
      <c r="D30" s="104"/>
      <c r="E30" s="104"/>
      <c r="F30" s="105"/>
      <c r="G30" s="107" t="str">
        <f t="shared" si="8"/>
        <v/>
      </c>
      <c r="H30" s="43" t="str">
        <f t="shared" si="9"/>
        <v/>
      </c>
      <c r="I30" s="43" t="str">
        <f t="shared" si="2"/>
        <v/>
      </c>
      <c r="J30" s="52" t="str">
        <f t="shared" si="3"/>
        <v/>
      </c>
      <c r="K30" s="20"/>
      <c r="L30" s="16"/>
      <c r="M30" s="48" t="str">
        <f t="shared" si="4"/>
        <v>stratum 9</v>
      </c>
      <c r="N30" s="32" t="str">
        <f t="shared" si="10"/>
        <v/>
      </c>
      <c r="O30" s="171" t="str">
        <f t="shared" si="11"/>
        <v/>
      </c>
      <c r="P30" s="171" t="str">
        <f t="shared" si="12"/>
        <v/>
      </c>
      <c r="Q30" s="172" t="str">
        <f t="shared" si="13"/>
        <v/>
      </c>
      <c r="R30" s="172"/>
      <c r="S30" s="181" t="str">
        <f t="shared" si="14"/>
        <v/>
      </c>
      <c r="T30" s="75"/>
      <c r="U30" s="184" t="str">
        <f t="shared" si="5"/>
        <v/>
      </c>
      <c r="V30" s="15"/>
      <c r="W30" s="48" t="str">
        <f t="shared" si="0"/>
        <v>stratum 9</v>
      </c>
      <c r="X30" s="84" t="str">
        <f t="shared" si="6"/>
        <v/>
      </c>
      <c r="Y30" s="217" t="str">
        <f t="shared" si="7"/>
        <v/>
      </c>
      <c r="Z30" s="15"/>
      <c r="AA30" s="96" t="str">
        <f t="shared" si="15"/>
        <v>stratum 9</v>
      </c>
      <c r="AB30" s="277" t="str">
        <f t="shared" si="16"/>
        <v/>
      </c>
      <c r="AC30" s="273"/>
      <c r="AD30" s="186" t="str">
        <f t="shared" si="1"/>
        <v/>
      </c>
      <c r="AE30" s="15"/>
      <c r="AF30" s="15"/>
      <c r="AG30" s="15"/>
      <c r="AH30" s="15"/>
      <c r="AI30" s="15"/>
      <c r="AJ30" s="15"/>
      <c r="AK30" s="15"/>
      <c r="AL30" s="15"/>
      <c r="AM30" s="15"/>
      <c r="AN30" s="15"/>
    </row>
    <row r="31" spans="1:40" ht="15.75" thickBot="1" x14ac:dyDescent="0.3">
      <c r="A31" s="101" t="s">
        <v>13</v>
      </c>
      <c r="B31" s="104"/>
      <c r="C31" s="104"/>
      <c r="D31" s="104"/>
      <c r="E31" s="104"/>
      <c r="F31" s="105"/>
      <c r="G31" s="107" t="str">
        <f t="shared" si="8"/>
        <v/>
      </c>
      <c r="H31" s="43" t="str">
        <f t="shared" si="9"/>
        <v/>
      </c>
      <c r="I31" s="43" t="str">
        <f t="shared" si="2"/>
        <v/>
      </c>
      <c r="J31" s="52" t="str">
        <f t="shared" si="3"/>
        <v/>
      </c>
      <c r="K31" s="20"/>
      <c r="L31" s="16"/>
      <c r="M31" s="48" t="str">
        <f t="shared" si="4"/>
        <v>stratum 10</v>
      </c>
      <c r="N31" s="32" t="str">
        <f t="shared" si="10"/>
        <v/>
      </c>
      <c r="O31" s="171" t="str">
        <f t="shared" si="11"/>
        <v/>
      </c>
      <c r="P31" s="171" t="str">
        <f t="shared" si="12"/>
        <v/>
      </c>
      <c r="Q31" s="172" t="str">
        <f t="shared" si="13"/>
        <v/>
      </c>
      <c r="R31" s="172"/>
      <c r="S31" s="181" t="str">
        <f t="shared" si="14"/>
        <v/>
      </c>
      <c r="T31" s="75"/>
      <c r="U31" s="184" t="str">
        <f t="shared" si="5"/>
        <v/>
      </c>
      <c r="V31" s="15"/>
      <c r="W31" s="48" t="str">
        <f t="shared" si="0"/>
        <v>stratum 10</v>
      </c>
      <c r="X31" s="84" t="str">
        <f t="shared" si="6"/>
        <v/>
      </c>
      <c r="Y31" s="217" t="str">
        <f t="shared" si="7"/>
        <v/>
      </c>
      <c r="Z31" s="15"/>
      <c r="AA31" s="96" t="str">
        <f t="shared" si="15"/>
        <v>stratum 10</v>
      </c>
      <c r="AB31" s="277" t="str">
        <f t="shared" si="16"/>
        <v/>
      </c>
      <c r="AC31" s="273"/>
      <c r="AD31" s="186" t="str">
        <f t="shared" si="1"/>
        <v/>
      </c>
      <c r="AE31" s="15"/>
      <c r="AF31" s="15"/>
      <c r="AG31" s="15"/>
      <c r="AH31" s="15"/>
      <c r="AI31" s="15"/>
      <c r="AJ31" s="15"/>
      <c r="AK31" s="15"/>
      <c r="AL31" s="15"/>
      <c r="AM31" s="15"/>
      <c r="AN31" s="15"/>
    </row>
    <row r="32" spans="1:40" ht="15.75" thickBot="1" x14ac:dyDescent="0.3">
      <c r="A32" s="101" t="s">
        <v>26</v>
      </c>
      <c r="B32" s="104"/>
      <c r="C32" s="104"/>
      <c r="D32" s="104"/>
      <c r="E32" s="104"/>
      <c r="F32" s="105"/>
      <c r="G32" s="107" t="str">
        <f t="shared" ref="G32" si="17">IF(F32="","",C32/F32)</f>
        <v/>
      </c>
      <c r="H32" s="43" t="str">
        <f t="shared" ref="H32" si="18">IF(G32="","",G32/SUM(G$22:G$31))</f>
        <v/>
      </c>
      <c r="I32" s="43" t="str">
        <f t="shared" ref="I32" si="19">IF(H32="","",H32*E32)</f>
        <v/>
      </c>
      <c r="J32" s="52" t="str">
        <f t="shared" ref="J32" si="20">IF(E32="","",H32*E32^2)</f>
        <v/>
      </c>
      <c r="K32" s="20"/>
      <c r="L32" s="16"/>
      <c r="M32" s="48" t="str">
        <f t="shared" si="4"/>
        <v>stratum 11</v>
      </c>
      <c r="N32" s="32" t="str">
        <f t="shared" si="10"/>
        <v/>
      </c>
      <c r="O32" s="171" t="str">
        <f t="shared" si="11"/>
        <v/>
      </c>
      <c r="P32" s="171" t="str">
        <f t="shared" si="12"/>
        <v/>
      </c>
      <c r="Q32" s="172" t="str">
        <f t="shared" si="13"/>
        <v/>
      </c>
      <c r="R32" s="172"/>
      <c r="S32" s="181" t="str">
        <f t="shared" si="14"/>
        <v/>
      </c>
      <c r="T32" s="75"/>
      <c r="U32" s="184" t="str">
        <f t="shared" si="5"/>
        <v/>
      </c>
      <c r="V32" s="15"/>
      <c r="W32" s="48" t="str">
        <f t="shared" si="0"/>
        <v>stratum 11</v>
      </c>
      <c r="X32" s="84" t="str">
        <f t="shared" si="6"/>
        <v/>
      </c>
      <c r="Y32" s="217" t="str">
        <f t="shared" si="7"/>
        <v/>
      </c>
      <c r="Z32" s="15"/>
      <c r="AA32" s="96" t="str">
        <f t="shared" si="15"/>
        <v>stratum 11</v>
      </c>
      <c r="AB32" s="277" t="str">
        <f t="shared" si="16"/>
        <v/>
      </c>
      <c r="AC32" s="273"/>
      <c r="AD32" s="186" t="str">
        <f t="shared" si="1"/>
        <v/>
      </c>
      <c r="AE32" s="15"/>
      <c r="AF32" s="15"/>
      <c r="AG32" s="15"/>
      <c r="AH32" s="15"/>
      <c r="AI32" s="15"/>
      <c r="AJ32" s="15"/>
      <c r="AK32" s="15"/>
      <c r="AL32" s="15"/>
      <c r="AM32" s="15"/>
      <c r="AN32" s="15"/>
    </row>
    <row r="33" spans="1:40" ht="15.75" thickBot="1" x14ac:dyDescent="0.3">
      <c r="A33" s="101" t="s">
        <v>27</v>
      </c>
      <c r="B33" s="104"/>
      <c r="C33" s="104"/>
      <c r="D33" s="104"/>
      <c r="E33" s="104"/>
      <c r="F33" s="105"/>
      <c r="G33" s="107" t="str">
        <f t="shared" si="8"/>
        <v/>
      </c>
      <c r="H33" s="43" t="str">
        <f t="shared" ref="H33:H41" si="21">IF(G33="","",G33/SUM(G$22:G$31))</f>
        <v/>
      </c>
      <c r="I33" s="43" t="str">
        <f t="shared" si="2"/>
        <v/>
      </c>
      <c r="J33" s="52" t="str">
        <f t="shared" si="3"/>
        <v/>
      </c>
      <c r="K33" s="20"/>
      <c r="L33" s="16"/>
      <c r="M33" s="48" t="str">
        <f t="shared" si="4"/>
        <v>stratum 12</v>
      </c>
      <c r="N33" s="32" t="str">
        <f t="shared" si="10"/>
        <v/>
      </c>
      <c r="O33" s="171" t="str">
        <f t="shared" si="11"/>
        <v/>
      </c>
      <c r="P33" s="171" t="str">
        <f t="shared" si="12"/>
        <v/>
      </c>
      <c r="Q33" s="172" t="str">
        <f t="shared" si="13"/>
        <v/>
      </c>
      <c r="R33" s="172"/>
      <c r="S33" s="181" t="str">
        <f t="shared" si="14"/>
        <v/>
      </c>
      <c r="T33" s="75"/>
      <c r="U33" s="184" t="str">
        <f t="shared" si="5"/>
        <v/>
      </c>
      <c r="V33" s="15"/>
      <c r="W33" s="48" t="str">
        <f t="shared" si="0"/>
        <v>stratum 12</v>
      </c>
      <c r="X33" s="84" t="str">
        <f t="shared" si="6"/>
        <v/>
      </c>
      <c r="Y33" s="217" t="str">
        <f t="shared" si="7"/>
        <v/>
      </c>
      <c r="Z33" s="15"/>
      <c r="AA33" s="96" t="str">
        <f t="shared" si="15"/>
        <v>stratum 12</v>
      </c>
      <c r="AB33" s="277" t="str">
        <f t="shared" si="16"/>
        <v/>
      </c>
      <c r="AC33" s="273"/>
      <c r="AD33" s="186" t="str">
        <f t="shared" si="1"/>
        <v/>
      </c>
      <c r="AE33" s="15"/>
      <c r="AF33" s="15"/>
      <c r="AG33" s="15"/>
      <c r="AH33" s="15"/>
      <c r="AI33" s="15"/>
      <c r="AJ33" s="15"/>
      <c r="AK33" s="15"/>
      <c r="AL33" s="15"/>
      <c r="AM33" s="15"/>
      <c r="AN33" s="15"/>
    </row>
    <row r="34" spans="1:40" ht="15.75" thickBot="1" x14ac:dyDescent="0.3">
      <c r="A34" s="101" t="s">
        <v>28</v>
      </c>
      <c r="B34" s="104"/>
      <c r="C34" s="104"/>
      <c r="D34" s="104"/>
      <c r="E34" s="104"/>
      <c r="F34" s="105"/>
      <c r="G34" s="107" t="str">
        <f t="shared" si="8"/>
        <v/>
      </c>
      <c r="H34" s="43" t="str">
        <f t="shared" si="21"/>
        <v/>
      </c>
      <c r="I34" s="43" t="str">
        <f t="shared" si="2"/>
        <v/>
      </c>
      <c r="J34" s="52" t="str">
        <f t="shared" si="3"/>
        <v/>
      </c>
      <c r="K34" s="20"/>
      <c r="L34" s="16"/>
      <c r="M34" s="48" t="str">
        <f t="shared" si="4"/>
        <v>stratum 13</v>
      </c>
      <c r="N34" s="32" t="str">
        <f t="shared" si="10"/>
        <v/>
      </c>
      <c r="O34" s="171" t="str">
        <f t="shared" si="11"/>
        <v/>
      </c>
      <c r="P34" s="171" t="str">
        <f t="shared" si="12"/>
        <v/>
      </c>
      <c r="Q34" s="172" t="str">
        <f t="shared" si="13"/>
        <v/>
      </c>
      <c r="R34" s="172"/>
      <c r="S34" s="181" t="str">
        <f t="shared" si="14"/>
        <v/>
      </c>
      <c r="T34" s="75"/>
      <c r="U34" s="184" t="str">
        <f t="shared" si="5"/>
        <v/>
      </c>
      <c r="V34" s="15"/>
      <c r="W34" s="48" t="str">
        <f t="shared" si="0"/>
        <v>stratum 13</v>
      </c>
      <c r="X34" s="84" t="str">
        <f t="shared" si="6"/>
        <v/>
      </c>
      <c r="Y34" s="217" t="str">
        <f t="shared" si="7"/>
        <v/>
      </c>
      <c r="Z34" s="15"/>
      <c r="AA34" s="96" t="str">
        <f t="shared" si="15"/>
        <v>stratum 13</v>
      </c>
      <c r="AB34" s="277" t="str">
        <f t="shared" si="16"/>
        <v/>
      </c>
      <c r="AC34" s="273"/>
      <c r="AD34" s="186" t="str">
        <f t="shared" si="1"/>
        <v/>
      </c>
      <c r="AE34" s="15"/>
      <c r="AF34" s="15"/>
      <c r="AG34" s="15"/>
      <c r="AH34" s="15"/>
      <c r="AI34" s="15"/>
      <c r="AJ34" s="15"/>
      <c r="AK34" s="15"/>
      <c r="AL34" s="15"/>
      <c r="AM34" s="15"/>
      <c r="AN34" s="15"/>
    </row>
    <row r="35" spans="1:40" ht="15.75" thickBot="1" x14ac:dyDescent="0.3">
      <c r="A35" s="101" t="s">
        <v>29</v>
      </c>
      <c r="B35" s="104"/>
      <c r="C35" s="104"/>
      <c r="D35" s="104"/>
      <c r="E35" s="104"/>
      <c r="F35" s="105"/>
      <c r="G35" s="107" t="str">
        <f t="shared" si="8"/>
        <v/>
      </c>
      <c r="H35" s="43" t="str">
        <f t="shared" si="21"/>
        <v/>
      </c>
      <c r="I35" s="43" t="str">
        <f t="shared" si="2"/>
        <v/>
      </c>
      <c r="J35" s="52" t="str">
        <f t="shared" si="3"/>
        <v/>
      </c>
      <c r="K35" s="20"/>
      <c r="L35" s="16"/>
      <c r="M35" s="48" t="str">
        <f t="shared" si="4"/>
        <v>stratum 14</v>
      </c>
      <c r="N35" s="32" t="str">
        <f t="shared" si="10"/>
        <v/>
      </c>
      <c r="O35" s="171" t="str">
        <f t="shared" si="11"/>
        <v/>
      </c>
      <c r="P35" s="171" t="str">
        <f t="shared" si="12"/>
        <v/>
      </c>
      <c r="Q35" s="172" t="str">
        <f t="shared" si="13"/>
        <v/>
      </c>
      <c r="R35" s="172"/>
      <c r="S35" s="181" t="str">
        <f t="shared" si="14"/>
        <v/>
      </c>
      <c r="T35" s="75"/>
      <c r="U35" s="184" t="str">
        <f t="shared" si="5"/>
        <v/>
      </c>
      <c r="V35" s="15"/>
      <c r="W35" s="48" t="str">
        <f t="shared" si="0"/>
        <v>stratum 14</v>
      </c>
      <c r="X35" s="84" t="str">
        <f t="shared" si="6"/>
        <v/>
      </c>
      <c r="Y35" s="217" t="str">
        <f t="shared" si="7"/>
        <v/>
      </c>
      <c r="Z35" s="15"/>
      <c r="AA35" s="96" t="str">
        <f t="shared" si="15"/>
        <v>stratum 14</v>
      </c>
      <c r="AB35" s="277" t="str">
        <f t="shared" si="16"/>
        <v/>
      </c>
      <c r="AC35" s="273"/>
      <c r="AD35" s="186" t="str">
        <f t="shared" si="1"/>
        <v/>
      </c>
      <c r="AE35" s="15"/>
      <c r="AF35" s="15"/>
      <c r="AG35" s="15"/>
      <c r="AH35" s="15"/>
      <c r="AI35" s="15"/>
      <c r="AJ35" s="15"/>
      <c r="AK35" s="15"/>
      <c r="AL35" s="15"/>
      <c r="AM35" s="15"/>
      <c r="AN35" s="15"/>
    </row>
    <row r="36" spans="1:40" ht="15.75" thickBot="1" x14ac:dyDescent="0.3">
      <c r="A36" s="101" t="s">
        <v>30</v>
      </c>
      <c r="B36" s="104"/>
      <c r="C36" s="104"/>
      <c r="D36" s="104"/>
      <c r="E36" s="104"/>
      <c r="F36" s="105"/>
      <c r="G36" s="107" t="str">
        <f t="shared" si="8"/>
        <v/>
      </c>
      <c r="H36" s="43" t="str">
        <f t="shared" si="21"/>
        <v/>
      </c>
      <c r="I36" s="43" t="str">
        <f t="shared" si="2"/>
        <v/>
      </c>
      <c r="J36" s="52" t="str">
        <f t="shared" si="3"/>
        <v/>
      </c>
      <c r="K36" s="20"/>
      <c r="L36" s="16"/>
      <c r="M36" s="48" t="str">
        <f t="shared" si="4"/>
        <v>stratum 15</v>
      </c>
      <c r="N36" s="32" t="str">
        <f t="shared" si="10"/>
        <v/>
      </c>
      <c r="O36" s="171" t="str">
        <f t="shared" si="11"/>
        <v/>
      </c>
      <c r="P36" s="171" t="str">
        <f t="shared" si="12"/>
        <v/>
      </c>
      <c r="Q36" s="172" t="str">
        <f t="shared" si="13"/>
        <v/>
      </c>
      <c r="R36" s="172"/>
      <c r="S36" s="181" t="str">
        <f t="shared" si="14"/>
        <v/>
      </c>
      <c r="T36" s="75"/>
      <c r="U36" s="184" t="str">
        <f t="shared" si="5"/>
        <v/>
      </c>
      <c r="V36" s="15"/>
      <c r="W36" s="48" t="str">
        <f t="shared" si="0"/>
        <v>stratum 15</v>
      </c>
      <c r="X36" s="84" t="str">
        <f t="shared" si="6"/>
        <v/>
      </c>
      <c r="Y36" s="217" t="str">
        <f t="shared" si="7"/>
        <v/>
      </c>
      <c r="Z36" s="15"/>
      <c r="AA36" s="96" t="str">
        <f t="shared" si="15"/>
        <v>stratum 15</v>
      </c>
      <c r="AB36" s="277" t="str">
        <f t="shared" si="16"/>
        <v/>
      </c>
      <c r="AC36" s="273"/>
      <c r="AD36" s="186" t="str">
        <f t="shared" si="1"/>
        <v/>
      </c>
      <c r="AE36" s="15"/>
      <c r="AF36" s="15"/>
      <c r="AG36" s="15"/>
      <c r="AH36" s="15"/>
      <c r="AI36" s="15"/>
      <c r="AJ36" s="15"/>
      <c r="AK36" s="15"/>
      <c r="AL36" s="15"/>
      <c r="AM36" s="15"/>
      <c r="AN36" s="15"/>
    </row>
    <row r="37" spans="1:40" ht="15.75" thickBot="1" x14ac:dyDescent="0.3">
      <c r="A37" s="101" t="s">
        <v>31</v>
      </c>
      <c r="B37" s="104"/>
      <c r="C37" s="104"/>
      <c r="D37" s="104"/>
      <c r="E37" s="104"/>
      <c r="F37" s="105"/>
      <c r="G37" s="107" t="str">
        <f t="shared" si="8"/>
        <v/>
      </c>
      <c r="H37" s="43" t="str">
        <f t="shared" si="21"/>
        <v/>
      </c>
      <c r="I37" s="43" t="str">
        <f t="shared" si="2"/>
        <v/>
      </c>
      <c r="J37" s="52" t="str">
        <f t="shared" si="3"/>
        <v/>
      </c>
      <c r="K37" s="20"/>
      <c r="L37" s="16"/>
      <c r="M37" s="48" t="str">
        <f t="shared" si="4"/>
        <v>stratum 16</v>
      </c>
      <c r="N37" s="32" t="str">
        <f t="shared" si="10"/>
        <v/>
      </c>
      <c r="O37" s="171" t="str">
        <f t="shared" si="11"/>
        <v/>
      </c>
      <c r="P37" s="171" t="str">
        <f t="shared" si="12"/>
        <v/>
      </c>
      <c r="Q37" s="172" t="str">
        <f t="shared" si="13"/>
        <v/>
      </c>
      <c r="R37" s="172"/>
      <c r="S37" s="181" t="str">
        <f t="shared" si="14"/>
        <v/>
      </c>
      <c r="T37" s="75"/>
      <c r="U37" s="184" t="str">
        <f t="shared" si="5"/>
        <v/>
      </c>
      <c r="V37" s="15"/>
      <c r="W37" s="48" t="str">
        <f t="shared" si="0"/>
        <v>stratum 16</v>
      </c>
      <c r="X37" s="84" t="str">
        <f t="shared" si="6"/>
        <v/>
      </c>
      <c r="Y37" s="217" t="str">
        <f t="shared" si="7"/>
        <v/>
      </c>
      <c r="Z37" s="15"/>
      <c r="AA37" s="96" t="str">
        <f t="shared" si="15"/>
        <v>stratum 16</v>
      </c>
      <c r="AB37" s="277" t="str">
        <f t="shared" si="16"/>
        <v/>
      </c>
      <c r="AC37" s="273"/>
      <c r="AD37" s="186" t="str">
        <f t="shared" si="1"/>
        <v/>
      </c>
      <c r="AE37" s="15"/>
      <c r="AF37" s="15"/>
      <c r="AG37" s="15"/>
      <c r="AH37" s="15"/>
      <c r="AI37" s="15"/>
      <c r="AJ37" s="15"/>
      <c r="AK37" s="15"/>
      <c r="AL37" s="15"/>
      <c r="AM37" s="15"/>
      <c r="AN37" s="15"/>
    </row>
    <row r="38" spans="1:40" ht="15.75" thickBot="1" x14ac:dyDescent="0.3">
      <c r="A38" s="101" t="s">
        <v>32</v>
      </c>
      <c r="B38" s="104"/>
      <c r="C38" s="104"/>
      <c r="D38" s="104"/>
      <c r="E38" s="104"/>
      <c r="F38" s="105"/>
      <c r="G38" s="107" t="str">
        <f t="shared" si="8"/>
        <v/>
      </c>
      <c r="H38" s="43" t="str">
        <f t="shared" si="21"/>
        <v/>
      </c>
      <c r="I38" s="43" t="str">
        <f t="shared" si="2"/>
        <v/>
      </c>
      <c r="J38" s="52" t="str">
        <f t="shared" si="3"/>
        <v/>
      </c>
      <c r="K38" s="20"/>
      <c r="L38" s="16"/>
      <c r="M38" s="48" t="str">
        <f t="shared" si="4"/>
        <v>stratum 17</v>
      </c>
      <c r="N38" s="32" t="str">
        <f t="shared" si="10"/>
        <v/>
      </c>
      <c r="O38" s="171" t="str">
        <f t="shared" si="11"/>
        <v/>
      </c>
      <c r="P38" s="171" t="str">
        <f t="shared" si="12"/>
        <v/>
      </c>
      <c r="Q38" s="172" t="str">
        <f t="shared" si="13"/>
        <v/>
      </c>
      <c r="R38" s="172"/>
      <c r="S38" s="181" t="str">
        <f t="shared" si="14"/>
        <v/>
      </c>
      <c r="T38" s="75"/>
      <c r="U38" s="184" t="str">
        <f t="shared" si="5"/>
        <v/>
      </c>
      <c r="V38" s="15"/>
      <c r="W38" s="48" t="str">
        <f t="shared" si="0"/>
        <v>stratum 17</v>
      </c>
      <c r="X38" s="84" t="str">
        <f t="shared" si="6"/>
        <v/>
      </c>
      <c r="Y38" s="217" t="str">
        <f t="shared" si="7"/>
        <v/>
      </c>
      <c r="Z38" s="15"/>
      <c r="AA38" s="96" t="str">
        <f t="shared" si="15"/>
        <v>stratum 17</v>
      </c>
      <c r="AB38" s="277" t="str">
        <f t="shared" si="16"/>
        <v/>
      </c>
      <c r="AC38" s="273"/>
      <c r="AD38" s="186" t="str">
        <f t="shared" si="1"/>
        <v/>
      </c>
      <c r="AE38" s="15"/>
      <c r="AF38" s="15"/>
      <c r="AG38" s="15"/>
      <c r="AH38" s="15"/>
      <c r="AI38" s="15"/>
      <c r="AJ38" s="15"/>
      <c r="AK38" s="15"/>
      <c r="AL38" s="15"/>
      <c r="AM38" s="15"/>
      <c r="AN38" s="15"/>
    </row>
    <row r="39" spans="1:40" ht="15.75" thickBot="1" x14ac:dyDescent="0.3">
      <c r="A39" s="101" t="s">
        <v>33</v>
      </c>
      <c r="B39" s="104"/>
      <c r="C39" s="104"/>
      <c r="D39" s="104"/>
      <c r="E39" s="104"/>
      <c r="F39" s="105"/>
      <c r="G39" s="107" t="str">
        <f t="shared" si="8"/>
        <v/>
      </c>
      <c r="H39" s="43" t="str">
        <f t="shared" si="21"/>
        <v/>
      </c>
      <c r="I39" s="43" t="str">
        <f t="shared" si="2"/>
        <v/>
      </c>
      <c r="J39" s="52" t="str">
        <f t="shared" si="3"/>
        <v/>
      </c>
      <c r="K39" s="20"/>
      <c r="L39" s="16"/>
      <c r="M39" s="48" t="str">
        <f t="shared" si="4"/>
        <v>stratum 18</v>
      </c>
      <c r="N39" s="32" t="str">
        <f t="shared" si="10"/>
        <v/>
      </c>
      <c r="O39" s="171" t="str">
        <f t="shared" si="11"/>
        <v/>
      </c>
      <c r="P39" s="171" t="str">
        <f t="shared" si="12"/>
        <v/>
      </c>
      <c r="Q39" s="172" t="str">
        <f t="shared" si="13"/>
        <v/>
      </c>
      <c r="R39" s="172"/>
      <c r="S39" s="181" t="str">
        <f t="shared" si="14"/>
        <v/>
      </c>
      <c r="T39" s="75"/>
      <c r="U39" s="184" t="str">
        <f t="shared" si="5"/>
        <v/>
      </c>
      <c r="V39" s="15"/>
      <c r="W39" s="48" t="str">
        <f t="shared" si="0"/>
        <v>stratum 18</v>
      </c>
      <c r="X39" s="84" t="str">
        <f t="shared" si="6"/>
        <v/>
      </c>
      <c r="Y39" s="217" t="str">
        <f t="shared" si="7"/>
        <v/>
      </c>
      <c r="Z39" s="15"/>
      <c r="AA39" s="96" t="str">
        <f t="shared" si="15"/>
        <v>stratum 18</v>
      </c>
      <c r="AB39" s="277" t="str">
        <f t="shared" si="16"/>
        <v/>
      </c>
      <c r="AC39" s="273"/>
      <c r="AD39" s="186" t="str">
        <f t="shared" si="1"/>
        <v/>
      </c>
      <c r="AE39" s="15"/>
      <c r="AF39" s="15"/>
      <c r="AG39" s="15"/>
      <c r="AH39" s="15"/>
      <c r="AI39" s="15"/>
      <c r="AJ39" s="15"/>
      <c r="AK39" s="15"/>
      <c r="AL39" s="15"/>
      <c r="AM39" s="15"/>
      <c r="AN39" s="15"/>
    </row>
    <row r="40" spans="1:40" ht="15.75" thickBot="1" x14ac:dyDescent="0.3">
      <c r="A40" s="101" t="s">
        <v>34</v>
      </c>
      <c r="B40" s="104"/>
      <c r="C40" s="104"/>
      <c r="D40" s="104"/>
      <c r="E40" s="104"/>
      <c r="F40" s="105"/>
      <c r="G40" s="107" t="str">
        <f t="shared" si="8"/>
        <v/>
      </c>
      <c r="H40" s="43" t="str">
        <f t="shared" si="21"/>
        <v/>
      </c>
      <c r="I40" s="43" t="str">
        <f t="shared" si="2"/>
        <v/>
      </c>
      <c r="J40" s="52" t="str">
        <f t="shared" si="3"/>
        <v/>
      </c>
      <c r="K40" s="20"/>
      <c r="L40" s="16"/>
      <c r="M40" s="48" t="str">
        <f t="shared" si="4"/>
        <v>stratum 19</v>
      </c>
      <c r="N40" s="32" t="str">
        <f t="shared" si="10"/>
        <v/>
      </c>
      <c r="O40" s="171" t="str">
        <f t="shared" si="11"/>
        <v/>
      </c>
      <c r="P40" s="171" t="str">
        <f t="shared" si="12"/>
        <v/>
      </c>
      <c r="Q40" s="172" t="str">
        <f t="shared" si="13"/>
        <v/>
      </c>
      <c r="R40" s="172"/>
      <c r="S40" s="181" t="str">
        <f t="shared" si="14"/>
        <v/>
      </c>
      <c r="T40" s="75"/>
      <c r="U40" s="184" t="str">
        <f t="shared" si="5"/>
        <v/>
      </c>
      <c r="V40" s="15"/>
      <c r="W40" s="48" t="str">
        <f t="shared" si="0"/>
        <v>stratum 19</v>
      </c>
      <c r="X40" s="84" t="str">
        <f t="shared" si="6"/>
        <v/>
      </c>
      <c r="Y40" s="217" t="str">
        <f t="shared" si="7"/>
        <v/>
      </c>
      <c r="Z40" s="15"/>
      <c r="AA40" s="96" t="str">
        <f t="shared" si="15"/>
        <v>stratum 19</v>
      </c>
      <c r="AB40" s="277" t="str">
        <f t="shared" si="16"/>
        <v/>
      </c>
      <c r="AC40" s="273"/>
      <c r="AD40" s="186" t="str">
        <f t="shared" si="1"/>
        <v/>
      </c>
      <c r="AE40" s="15"/>
      <c r="AF40" s="15"/>
      <c r="AG40" s="15"/>
      <c r="AH40" s="15"/>
      <c r="AI40" s="15"/>
      <c r="AJ40" s="15"/>
      <c r="AK40" s="15"/>
      <c r="AL40" s="15"/>
      <c r="AM40" s="15"/>
      <c r="AN40" s="15"/>
    </row>
    <row r="41" spans="1:40" ht="15.75" thickBot="1" x14ac:dyDescent="0.3">
      <c r="A41" s="102" t="s">
        <v>35</v>
      </c>
      <c r="B41" s="104"/>
      <c r="C41" s="104"/>
      <c r="D41" s="104"/>
      <c r="E41" s="104"/>
      <c r="F41" s="105"/>
      <c r="G41" s="108" t="str">
        <f t="shared" si="8"/>
        <v/>
      </c>
      <c r="H41" s="53" t="str">
        <f t="shared" si="21"/>
        <v/>
      </c>
      <c r="I41" s="53" t="str">
        <f t="shared" si="2"/>
        <v/>
      </c>
      <c r="J41" s="54" t="str">
        <f t="shared" si="3"/>
        <v/>
      </c>
      <c r="K41" s="20"/>
      <c r="L41" s="16"/>
      <c r="M41" s="49" t="str">
        <f t="shared" si="4"/>
        <v>stratum 20</v>
      </c>
      <c r="N41" s="50" t="str">
        <f t="shared" si="10"/>
        <v/>
      </c>
      <c r="O41" s="173" t="str">
        <f t="shared" si="11"/>
        <v/>
      </c>
      <c r="P41" s="173" t="str">
        <f t="shared" si="12"/>
        <v/>
      </c>
      <c r="Q41" s="174" t="str">
        <f t="shared" si="13"/>
        <v/>
      </c>
      <c r="R41" s="175"/>
      <c r="S41" s="182" t="str">
        <f t="shared" si="14"/>
        <v/>
      </c>
      <c r="T41" s="200"/>
      <c r="U41" s="185" t="str">
        <f t="shared" si="5"/>
        <v/>
      </c>
      <c r="V41" s="15"/>
      <c r="W41" s="49" t="str">
        <f t="shared" si="0"/>
        <v>stratum 20</v>
      </c>
      <c r="X41" s="85" t="str">
        <f t="shared" si="6"/>
        <v/>
      </c>
      <c r="Y41" s="218" t="str">
        <f t="shared" si="7"/>
        <v/>
      </c>
      <c r="Z41" s="15"/>
      <c r="AA41" s="97" t="str">
        <f t="shared" si="15"/>
        <v>stratum 20</v>
      </c>
      <c r="AB41" s="299" t="str">
        <f t="shared" si="16"/>
        <v/>
      </c>
      <c r="AC41" s="300"/>
      <c r="AD41" s="186" t="str">
        <f t="shared" si="1"/>
        <v/>
      </c>
      <c r="AE41" s="15"/>
      <c r="AF41" s="15"/>
      <c r="AG41" s="15"/>
      <c r="AH41" s="15"/>
      <c r="AI41" s="15"/>
      <c r="AJ41" s="15"/>
      <c r="AK41" s="15"/>
      <c r="AL41" s="15"/>
      <c r="AM41" s="15"/>
      <c r="AN41" s="15"/>
    </row>
    <row r="42" spans="1:40" x14ac:dyDescent="0.2">
      <c r="A42" s="15"/>
      <c r="B42" s="15"/>
      <c r="C42" s="15"/>
      <c r="D42" s="15"/>
      <c r="E42" s="15"/>
      <c r="F42" s="15"/>
      <c r="G42" s="15"/>
      <c r="H42" s="15"/>
      <c r="I42" s="21"/>
      <c r="J42" s="21"/>
      <c r="K42" s="16"/>
      <c r="L42" s="16"/>
      <c r="M42" s="16"/>
      <c r="N42" s="16"/>
      <c r="O42" s="16"/>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spans="1:40" ht="18" customHeight="1" x14ac:dyDescent="0.25">
      <c r="A43" s="243" t="s">
        <v>12</v>
      </c>
      <c r="B43" s="244"/>
      <c r="C43" s="244"/>
      <c r="D43" s="244"/>
      <c r="E43" s="245"/>
      <c r="F43" s="15"/>
      <c r="G43" s="3" t="s">
        <v>59</v>
      </c>
      <c r="H43" s="6"/>
      <c r="I43" s="7"/>
      <c r="J43" s="7"/>
      <c r="K43" s="6"/>
      <c r="L43" s="6"/>
      <c r="M43" s="6"/>
      <c r="N43" s="6"/>
      <c r="O43" s="59"/>
      <c r="P43" s="59"/>
      <c r="Q43" s="47"/>
      <c r="R43" s="55"/>
      <c r="S43" s="15"/>
      <c r="T43" s="15"/>
      <c r="U43" s="15"/>
      <c r="V43" s="15"/>
      <c r="W43" s="15"/>
      <c r="X43" s="15"/>
      <c r="Y43" s="15"/>
      <c r="Z43" s="15"/>
      <c r="AA43" s="15"/>
      <c r="AB43" s="15"/>
      <c r="AC43" s="15"/>
      <c r="AD43" s="15"/>
      <c r="AE43" s="15"/>
      <c r="AF43" s="15"/>
      <c r="AG43" s="15"/>
      <c r="AH43" s="15"/>
      <c r="AI43" s="15"/>
      <c r="AJ43" s="15"/>
      <c r="AK43" s="15"/>
      <c r="AL43" s="15"/>
      <c r="AM43" s="15"/>
      <c r="AN43" s="15"/>
    </row>
    <row r="44" spans="1:40" ht="32.25" customHeight="1" x14ac:dyDescent="0.25">
      <c r="A44" s="232" t="s">
        <v>56</v>
      </c>
      <c r="B44" s="233"/>
      <c r="C44" s="39">
        <f>IF(C9=80%,'student t value'!C38,IF(C9=90%,'student t value'!D38,IF(C9=95%,'student t value'!E38,IF(C9=98%,'student t value'!F38,IF(C9=99%,'student t value'!G38)))))</f>
        <v>1.645</v>
      </c>
      <c r="D44" s="239"/>
      <c r="E44" s="240"/>
      <c r="F44" s="16"/>
      <c r="G44" s="4" t="s">
        <v>60</v>
      </c>
      <c r="H44" s="8"/>
      <c r="I44" s="9"/>
      <c r="J44" s="8"/>
      <c r="K44" s="8"/>
      <c r="L44" s="8"/>
      <c r="M44" s="8"/>
      <c r="N44" s="8"/>
      <c r="O44" s="8"/>
      <c r="P44" s="8"/>
      <c r="Q44" s="44"/>
      <c r="R44" s="56"/>
      <c r="S44" s="15"/>
      <c r="T44" s="15"/>
      <c r="U44" s="15"/>
      <c r="V44" s="15"/>
      <c r="W44" s="15"/>
      <c r="X44" s="15"/>
      <c r="Y44" s="15"/>
      <c r="Z44" s="15"/>
      <c r="AA44" s="15"/>
      <c r="AB44" s="15"/>
      <c r="AC44" s="15"/>
      <c r="AD44" s="15"/>
      <c r="AE44" s="15"/>
      <c r="AF44" s="15"/>
      <c r="AG44" s="15"/>
      <c r="AH44" s="15"/>
      <c r="AI44" s="15"/>
      <c r="AJ44" s="15"/>
      <c r="AK44" s="15"/>
      <c r="AL44" s="15"/>
      <c r="AM44" s="15"/>
      <c r="AN44" s="15"/>
    </row>
    <row r="45" spans="1:40" ht="36.75" customHeight="1" x14ac:dyDescent="0.25">
      <c r="A45" s="232" t="s">
        <v>57</v>
      </c>
      <c r="B45" s="233"/>
      <c r="C45" s="39" t="e">
        <f>IF($O$21-1&lt;30,IF(C9=80%,VLOOKUP($O$21-1,'student t value'!B8:G37,2,TRUE),IF(C9=90%,VLOOKUP($O$21-1,'student t value'!B8:G37,3,TRUE),IF(C9=95%,VLOOKUP($O$21-1,'student t value'!B8:G37,4,TRUE),IF(C9=98%,VLOOKUP($O$21-1,'student t value'!B8:G37,5,TRUE),IF(C9=99%,VLOOKUP($O$21-1,'student t value'!B8:G37,6,TRUE)))))),"NA")</f>
        <v>#VALUE!</v>
      </c>
      <c r="D45" s="239" t="s">
        <v>226</v>
      </c>
      <c r="E45" s="240"/>
      <c r="F45" s="16"/>
      <c r="G45" s="5"/>
      <c r="H45" s="8"/>
      <c r="I45" s="8"/>
      <c r="J45" s="8"/>
      <c r="K45" s="8"/>
      <c r="L45" s="8"/>
      <c r="M45" s="8"/>
      <c r="N45" s="8"/>
      <c r="O45" s="8"/>
      <c r="P45" s="8"/>
      <c r="Q45" s="44"/>
      <c r="R45" s="56"/>
      <c r="S45" s="15"/>
      <c r="T45" s="15"/>
      <c r="U45" s="15"/>
      <c r="V45" s="15"/>
      <c r="W45" s="15"/>
      <c r="X45" s="15"/>
      <c r="Y45" s="15"/>
      <c r="Z45" s="15"/>
      <c r="AA45" s="15"/>
      <c r="AB45" s="15"/>
      <c r="AC45" s="15"/>
      <c r="AD45" s="15"/>
      <c r="AE45" s="15"/>
      <c r="AF45" s="15"/>
      <c r="AG45" s="15"/>
      <c r="AH45" s="15"/>
      <c r="AI45" s="15"/>
      <c r="AJ45" s="15"/>
      <c r="AK45" s="15"/>
      <c r="AL45" s="15"/>
      <c r="AM45" s="15"/>
      <c r="AN45" s="15"/>
    </row>
    <row r="46" spans="1:40" ht="18.75" x14ac:dyDescent="0.3">
      <c r="A46" s="234" t="s">
        <v>206</v>
      </c>
      <c r="B46" s="235"/>
      <c r="C46" s="93">
        <f>SUM(G22:G41)</f>
        <v>0</v>
      </c>
      <c r="D46" s="239"/>
      <c r="E46" s="240"/>
      <c r="F46" s="16"/>
      <c r="G46" s="5"/>
      <c r="H46" s="8"/>
      <c r="I46" s="8"/>
      <c r="J46" s="8"/>
      <c r="K46" s="8"/>
      <c r="L46" s="8"/>
      <c r="M46" s="8"/>
      <c r="N46" s="8"/>
      <c r="O46" s="8"/>
      <c r="P46" s="8"/>
      <c r="Q46" s="44"/>
      <c r="R46" s="56"/>
      <c r="S46" s="15"/>
      <c r="T46" s="15"/>
      <c r="U46" s="15"/>
      <c r="V46" s="15"/>
      <c r="W46" s="15"/>
      <c r="X46" s="15"/>
      <c r="Y46" s="15"/>
      <c r="Z46" s="15"/>
      <c r="AA46" s="15"/>
      <c r="AB46" s="15"/>
      <c r="AC46" s="15"/>
      <c r="AD46" s="15"/>
      <c r="AE46" s="15"/>
      <c r="AF46" s="15"/>
      <c r="AG46" s="15"/>
      <c r="AH46" s="15"/>
      <c r="AI46" s="15"/>
      <c r="AJ46" s="15"/>
      <c r="AK46" s="15"/>
      <c r="AL46" s="15"/>
      <c r="AM46" s="15"/>
      <c r="AN46" s="15"/>
    </row>
    <row r="47" spans="1:40" ht="18" x14ac:dyDescent="0.25">
      <c r="A47" s="234" t="s">
        <v>11</v>
      </c>
      <c r="B47" s="235"/>
      <c r="C47" s="93">
        <f>SUM(C22:C41)</f>
        <v>0</v>
      </c>
      <c r="D47" s="239" t="s">
        <v>10</v>
      </c>
      <c r="E47" s="240"/>
      <c r="F47" s="16"/>
      <c r="G47" s="5"/>
      <c r="H47" s="8"/>
      <c r="I47" s="8"/>
      <c r="J47" s="8"/>
      <c r="K47" s="8"/>
      <c r="L47" s="8"/>
      <c r="M47" s="8"/>
      <c r="N47" s="8"/>
      <c r="O47" s="8"/>
      <c r="P47" s="8"/>
      <c r="Q47" s="44"/>
      <c r="R47" s="56"/>
      <c r="S47" s="15"/>
      <c r="T47" s="15"/>
      <c r="U47" s="15"/>
      <c r="V47" s="15"/>
      <c r="W47" s="15"/>
      <c r="X47" s="15"/>
      <c r="Y47" s="15"/>
      <c r="Z47" s="15"/>
      <c r="AA47" s="15"/>
      <c r="AB47" s="15"/>
      <c r="AC47" s="15"/>
      <c r="AD47" s="15"/>
      <c r="AE47" s="15"/>
      <c r="AF47" s="15"/>
      <c r="AG47" s="15"/>
      <c r="AH47" s="15"/>
      <c r="AI47" s="15"/>
      <c r="AJ47" s="15"/>
      <c r="AK47" s="15"/>
      <c r="AL47" s="15"/>
      <c r="AM47" s="15"/>
      <c r="AN47" s="15"/>
    </row>
    <row r="48" spans="1:40" ht="18" x14ac:dyDescent="0.25">
      <c r="A48" s="234" t="s">
        <v>75</v>
      </c>
      <c r="B48" s="235"/>
      <c r="C48" s="93">
        <f>IF(C47=0,0,(((C22*D22)+(C23*D23)+(C24*D24)+(C25*D25)+(C26*D26)+(C27*D27)+(C28*D28)+(C29*D29)+(C30*D30)+(C31*D31)+(C32*D32)+(C33*D33)+(C34*D34)+(C35*D35)+(C36*D36)+(C37*D37)+(C38*D38)+(C39*D39)+(C40*D40)+(C41*D41))/C47))</f>
        <v>0</v>
      </c>
      <c r="D48" s="239" t="s">
        <v>76</v>
      </c>
      <c r="E48" s="240"/>
      <c r="F48" s="16"/>
      <c r="G48" s="5"/>
      <c r="H48" s="8"/>
      <c r="I48" s="8"/>
      <c r="J48" s="8"/>
      <c r="K48" s="8"/>
      <c r="L48" s="8"/>
      <c r="M48" s="8"/>
      <c r="N48" s="8"/>
      <c r="O48" s="8"/>
      <c r="P48" s="8"/>
      <c r="Q48" s="44"/>
      <c r="R48" s="56"/>
      <c r="S48" s="15"/>
      <c r="T48" s="15"/>
      <c r="U48" s="15"/>
      <c r="V48" s="15"/>
      <c r="W48" s="15"/>
      <c r="X48" s="15"/>
      <c r="Y48" s="15"/>
      <c r="Z48" s="15"/>
      <c r="AA48" s="15"/>
      <c r="AB48" s="15"/>
      <c r="AC48" s="15"/>
      <c r="AD48" s="15"/>
      <c r="AE48" s="15"/>
      <c r="AF48" s="15"/>
      <c r="AG48" s="15"/>
      <c r="AH48" s="15"/>
      <c r="AI48" s="15"/>
      <c r="AJ48" s="15"/>
      <c r="AK48" s="15"/>
      <c r="AL48" s="15"/>
      <c r="AM48" s="15"/>
      <c r="AN48" s="15"/>
    </row>
    <row r="49" spans="1:40" ht="18" x14ac:dyDescent="0.25">
      <c r="A49" s="234" t="s">
        <v>9</v>
      </c>
      <c r="B49" s="235"/>
      <c r="C49" s="93">
        <f>IF(C47=0,0,(((C22*F22)+(C23*F23)+(C24*F24)+(C25*F25)+(C26*F26)+(C27*F27)+(C28*F28)+(C29*F29)+(C30*F30)+(C31*F31)+(C32*F32)+(C33*F33)+(C34*F34)+(C35*F35)+(C36*F36)+(C37*F37)+(C38*F38)+(C39*F39)+(C40*F40)+(C41*F41))/C47))</f>
        <v>0</v>
      </c>
      <c r="D49" s="239" t="s">
        <v>8</v>
      </c>
      <c r="E49" s="240"/>
      <c r="F49" s="16"/>
      <c r="G49" s="5"/>
      <c r="H49" s="8"/>
      <c r="I49" s="8"/>
      <c r="J49" s="8"/>
      <c r="K49" s="8"/>
      <c r="L49" s="8"/>
      <c r="M49" s="8"/>
      <c r="N49" s="8"/>
      <c r="O49" s="8"/>
      <c r="P49" s="8"/>
      <c r="Q49" s="44"/>
      <c r="R49" s="56"/>
      <c r="S49" s="15"/>
      <c r="T49" s="15"/>
      <c r="U49" s="15"/>
      <c r="V49" s="15"/>
      <c r="W49" s="15"/>
      <c r="X49" s="15"/>
      <c r="Y49" s="15"/>
      <c r="Z49" s="15"/>
      <c r="AA49" s="15"/>
      <c r="AB49" s="15"/>
      <c r="AC49" s="15"/>
      <c r="AD49" s="15"/>
      <c r="AE49" s="15"/>
      <c r="AF49" s="15"/>
      <c r="AG49" s="15"/>
      <c r="AH49" s="15"/>
      <c r="AI49" s="15"/>
      <c r="AJ49" s="15"/>
      <c r="AK49" s="15"/>
      <c r="AL49" s="15"/>
      <c r="AM49" s="15"/>
      <c r="AN49" s="15"/>
    </row>
    <row r="50" spans="1:40" ht="18" x14ac:dyDescent="0.25">
      <c r="A50" s="236" t="s">
        <v>7</v>
      </c>
      <c r="B50" s="237"/>
      <c r="C50" s="177" t="e">
        <f>((C22*E22)+(C23*E23)+(C24*E24)+(C25*E25)+(C26*E26)+(C27*E27)+(C28*E28)+(C29*E29)+(C30*E30)+(C31*E31)+(C32*E32)+(C33*E33)+(C34*E34)+(C35*E35)+(C36*E36)+(C37*E37)+(C38*E38)+(C39*E39)+(C40*E40)+(C41*E41))/SUM(C22:C31)</f>
        <v>#DIV/0!</v>
      </c>
      <c r="D50" s="241" t="s">
        <v>225</v>
      </c>
      <c r="E50" s="242"/>
      <c r="F50" s="20"/>
      <c r="G50" s="5"/>
      <c r="H50" s="8"/>
      <c r="I50" s="8"/>
      <c r="J50" s="8"/>
      <c r="K50" s="8"/>
      <c r="L50" s="8"/>
      <c r="M50" s="8"/>
      <c r="N50" s="8"/>
      <c r="O50" s="8"/>
      <c r="P50" s="8"/>
      <c r="Q50" s="44"/>
      <c r="R50" s="56"/>
      <c r="S50" s="15"/>
      <c r="T50" s="15"/>
      <c r="U50" s="15"/>
      <c r="V50" s="15"/>
      <c r="W50" s="15"/>
      <c r="X50" s="15"/>
      <c r="Y50" s="15"/>
      <c r="Z50" s="15"/>
      <c r="AA50" s="15"/>
      <c r="AB50" s="15"/>
      <c r="AC50" s="15"/>
      <c r="AD50" s="15"/>
      <c r="AE50" s="15"/>
      <c r="AF50" s="15"/>
      <c r="AG50" s="15"/>
      <c r="AH50" s="15"/>
      <c r="AI50" s="15"/>
      <c r="AJ50" s="15"/>
      <c r="AK50" s="15"/>
      <c r="AL50" s="15"/>
      <c r="AM50" s="15"/>
      <c r="AN50" s="15"/>
    </row>
    <row r="51" spans="1:40" ht="18" customHeight="1" x14ac:dyDescent="0.25">
      <c r="A51" s="15"/>
      <c r="B51" s="15"/>
      <c r="C51" s="15"/>
      <c r="D51" s="15"/>
      <c r="E51" s="238"/>
      <c r="F51" s="238"/>
      <c r="G51" s="5"/>
      <c r="H51" s="8"/>
      <c r="I51" s="8"/>
      <c r="J51" s="8"/>
      <c r="K51" s="8"/>
      <c r="L51" s="8"/>
      <c r="M51" s="8"/>
      <c r="N51" s="8"/>
      <c r="O51" s="8"/>
      <c r="P51" s="8"/>
      <c r="Q51" s="44"/>
      <c r="R51" s="56"/>
      <c r="S51" s="15"/>
      <c r="T51" s="15"/>
      <c r="U51" s="15"/>
      <c r="V51" s="15"/>
      <c r="W51" s="15"/>
      <c r="X51" s="15"/>
      <c r="Y51" s="15"/>
      <c r="Z51" s="15"/>
      <c r="AA51" s="15"/>
      <c r="AB51" s="15"/>
      <c r="AC51" s="15"/>
      <c r="AD51" s="15"/>
      <c r="AE51" s="15"/>
      <c r="AF51" s="15"/>
      <c r="AG51" s="15"/>
      <c r="AH51" s="15"/>
      <c r="AI51" s="15"/>
      <c r="AJ51" s="15"/>
      <c r="AK51" s="15"/>
      <c r="AL51" s="15"/>
      <c r="AM51" s="15"/>
      <c r="AN51" s="15"/>
    </row>
    <row r="52" spans="1:40" ht="18" x14ac:dyDescent="0.25">
      <c r="A52" s="15"/>
      <c r="B52" s="15"/>
      <c r="C52" s="15"/>
      <c r="D52" s="15"/>
      <c r="E52" s="238"/>
      <c r="F52" s="238"/>
      <c r="G52" s="5"/>
      <c r="H52" s="8"/>
      <c r="I52" s="8"/>
      <c r="J52" s="8"/>
      <c r="K52" s="8"/>
      <c r="L52" s="8"/>
      <c r="M52" s="8"/>
      <c r="N52" s="8"/>
      <c r="O52" s="8"/>
      <c r="P52" s="8"/>
      <c r="Q52" s="44"/>
      <c r="R52" s="56"/>
      <c r="S52" s="15"/>
      <c r="T52" s="15"/>
      <c r="U52" s="15"/>
      <c r="V52" s="15"/>
      <c r="W52" s="15"/>
      <c r="X52" s="15"/>
      <c r="Y52" s="15"/>
      <c r="Z52" s="15"/>
      <c r="AA52" s="15"/>
      <c r="AB52" s="15"/>
      <c r="AC52" s="15"/>
      <c r="AD52" s="15"/>
      <c r="AE52" s="15"/>
      <c r="AF52" s="15"/>
      <c r="AG52" s="15"/>
      <c r="AH52" s="15"/>
      <c r="AI52" s="15"/>
      <c r="AJ52" s="15"/>
      <c r="AK52" s="15"/>
      <c r="AL52" s="15"/>
      <c r="AM52" s="15"/>
      <c r="AN52" s="15"/>
    </row>
    <row r="53" spans="1:40" x14ac:dyDescent="0.2">
      <c r="A53" s="15"/>
      <c r="B53" s="15"/>
      <c r="C53" s="15"/>
      <c r="D53" s="15"/>
      <c r="E53" s="22"/>
      <c r="F53" s="22"/>
      <c r="G53" s="140" t="s">
        <v>237</v>
      </c>
      <c r="H53" s="10"/>
      <c r="I53" s="10"/>
      <c r="J53" s="10"/>
      <c r="K53" s="10"/>
      <c r="L53" s="10"/>
      <c r="M53" s="10"/>
      <c r="N53" s="10"/>
      <c r="O53" s="10"/>
      <c r="P53" s="10"/>
      <c r="Q53" s="44"/>
      <c r="R53" s="56"/>
      <c r="S53" s="15"/>
      <c r="T53" s="15"/>
      <c r="U53" s="15"/>
      <c r="V53" s="15"/>
      <c r="W53" s="15"/>
      <c r="X53" s="15"/>
      <c r="Y53" s="15"/>
      <c r="Z53" s="15"/>
      <c r="AA53" s="15"/>
      <c r="AB53" s="15"/>
      <c r="AC53" s="15"/>
      <c r="AD53" s="15"/>
      <c r="AE53" s="15"/>
      <c r="AF53" s="15"/>
      <c r="AG53" s="15"/>
      <c r="AH53" s="15"/>
      <c r="AI53" s="15"/>
      <c r="AJ53" s="15"/>
      <c r="AK53" s="15"/>
      <c r="AL53" s="15"/>
      <c r="AM53" s="15"/>
      <c r="AN53" s="15"/>
    </row>
    <row r="54" spans="1:40" x14ac:dyDescent="0.2">
      <c r="A54" s="15"/>
      <c r="B54" s="15"/>
      <c r="C54" s="15"/>
      <c r="D54" s="15"/>
      <c r="E54" s="23"/>
      <c r="F54" s="24"/>
      <c r="G54" s="141" t="s">
        <v>196</v>
      </c>
      <c r="H54" s="10"/>
      <c r="I54" s="10"/>
      <c r="J54" s="10"/>
      <c r="K54" s="10"/>
      <c r="L54" s="10"/>
      <c r="M54" s="10"/>
      <c r="N54" s="10"/>
      <c r="O54" s="10"/>
      <c r="P54" s="10"/>
      <c r="Q54" s="44"/>
      <c r="R54" s="56"/>
      <c r="S54" s="15"/>
      <c r="T54" s="15"/>
      <c r="U54" s="15"/>
      <c r="V54" s="15"/>
      <c r="W54" s="15"/>
      <c r="X54" s="15"/>
      <c r="Y54" s="15"/>
      <c r="Z54" s="15"/>
      <c r="AA54" s="15"/>
      <c r="AB54" s="15"/>
      <c r="AC54" s="15"/>
      <c r="AD54" s="15"/>
      <c r="AE54" s="15"/>
      <c r="AF54" s="15"/>
      <c r="AG54" s="15"/>
      <c r="AH54" s="15"/>
      <c r="AI54" s="15"/>
      <c r="AJ54" s="15"/>
      <c r="AK54" s="15"/>
      <c r="AL54" s="15"/>
      <c r="AM54" s="15"/>
      <c r="AN54" s="15"/>
    </row>
    <row r="55" spans="1:40" ht="15.75" x14ac:dyDescent="0.3">
      <c r="A55" s="15"/>
      <c r="B55" s="15"/>
      <c r="C55" s="15"/>
      <c r="D55" s="15"/>
      <c r="E55" s="23"/>
      <c r="F55" s="24"/>
      <c r="G55" s="140" t="s">
        <v>197</v>
      </c>
      <c r="H55" s="11"/>
      <c r="I55" s="10"/>
      <c r="J55" s="10"/>
      <c r="K55" s="10"/>
      <c r="L55" s="10"/>
      <c r="M55" s="10"/>
      <c r="N55" s="10"/>
      <c r="O55" s="10"/>
      <c r="P55" s="10"/>
      <c r="Q55" s="44"/>
      <c r="R55" s="56"/>
      <c r="S55" s="15"/>
      <c r="T55" s="15"/>
      <c r="U55" s="15"/>
      <c r="V55" s="15"/>
      <c r="W55" s="15"/>
      <c r="X55" s="15"/>
      <c r="Y55" s="15"/>
      <c r="Z55" s="15"/>
      <c r="AA55" s="15"/>
      <c r="AB55" s="15"/>
      <c r="AC55" s="15"/>
      <c r="AD55" s="15"/>
      <c r="AE55" s="15"/>
      <c r="AF55" s="15"/>
      <c r="AG55" s="15"/>
      <c r="AH55" s="15"/>
      <c r="AI55" s="15"/>
      <c r="AJ55" s="15"/>
      <c r="AK55" s="15"/>
      <c r="AL55" s="15"/>
      <c r="AM55" s="15"/>
      <c r="AN55" s="15"/>
    </row>
    <row r="56" spans="1:40" x14ac:dyDescent="0.2">
      <c r="A56" s="15"/>
      <c r="B56" s="15"/>
      <c r="C56" s="15"/>
      <c r="D56" s="15"/>
      <c r="E56" s="23"/>
      <c r="F56" s="24"/>
      <c r="G56" s="140" t="s">
        <v>198</v>
      </c>
      <c r="H56" s="10"/>
      <c r="I56" s="10"/>
      <c r="J56" s="10"/>
      <c r="K56" s="10"/>
      <c r="L56" s="10"/>
      <c r="M56" s="10"/>
      <c r="N56" s="10"/>
      <c r="O56" s="10"/>
      <c r="P56" s="10"/>
      <c r="Q56" s="44"/>
      <c r="R56" s="56"/>
      <c r="S56" s="15"/>
      <c r="T56" s="15"/>
      <c r="U56" s="15"/>
      <c r="V56" s="15"/>
      <c r="W56" s="15"/>
      <c r="X56" s="15"/>
      <c r="Y56" s="15"/>
      <c r="Z56" s="15"/>
      <c r="AA56" s="15"/>
      <c r="AB56" s="15"/>
      <c r="AC56" s="15"/>
      <c r="AD56" s="15"/>
      <c r="AE56" s="15"/>
      <c r="AF56" s="15"/>
      <c r="AG56" s="15"/>
      <c r="AH56" s="15"/>
      <c r="AI56" s="15"/>
      <c r="AJ56" s="15"/>
      <c r="AK56" s="15"/>
      <c r="AL56" s="15"/>
      <c r="AM56" s="15"/>
      <c r="AN56" s="15"/>
    </row>
    <row r="57" spans="1:40" ht="14.25" x14ac:dyDescent="0.25">
      <c r="A57" s="15"/>
      <c r="B57" s="15"/>
      <c r="C57" s="15"/>
      <c r="D57" s="15"/>
      <c r="E57" s="23"/>
      <c r="F57" s="24"/>
      <c r="G57" s="140" t="s">
        <v>199</v>
      </c>
      <c r="H57" s="10"/>
      <c r="I57" s="10"/>
      <c r="J57" s="10"/>
      <c r="K57" s="10"/>
      <c r="L57" s="10"/>
      <c r="M57" s="10"/>
      <c r="N57" s="10"/>
      <c r="O57" s="10"/>
      <c r="P57" s="10"/>
      <c r="Q57" s="44"/>
      <c r="R57" s="56"/>
      <c r="S57" s="15"/>
      <c r="T57" s="15"/>
      <c r="U57" s="15"/>
      <c r="V57" s="15"/>
      <c r="W57" s="15"/>
      <c r="X57" s="15"/>
      <c r="Y57" s="15"/>
      <c r="Z57" s="15"/>
      <c r="AA57" s="15"/>
      <c r="AB57" s="15"/>
      <c r="AC57" s="15"/>
      <c r="AD57" s="15"/>
      <c r="AE57" s="15"/>
      <c r="AF57" s="15"/>
      <c r="AG57" s="15"/>
      <c r="AH57" s="15"/>
      <c r="AI57" s="15"/>
      <c r="AJ57" s="15"/>
      <c r="AK57" s="15"/>
      <c r="AL57" s="15"/>
      <c r="AM57" s="15"/>
      <c r="AN57" s="15"/>
    </row>
    <row r="58" spans="1:40" ht="14.25" x14ac:dyDescent="0.25">
      <c r="A58" s="15"/>
      <c r="B58" s="15"/>
      <c r="C58" s="15"/>
      <c r="D58" s="15"/>
      <c r="E58" s="23"/>
      <c r="F58" s="24"/>
      <c r="G58" s="140" t="s">
        <v>200</v>
      </c>
      <c r="H58" s="10"/>
      <c r="I58" s="10"/>
      <c r="J58" s="10"/>
      <c r="K58" s="10"/>
      <c r="L58" s="10"/>
      <c r="M58" s="10"/>
      <c r="N58" s="10"/>
      <c r="O58" s="10"/>
      <c r="P58" s="10"/>
      <c r="Q58" s="44"/>
      <c r="R58" s="56"/>
      <c r="S58" s="15"/>
      <c r="T58" s="15"/>
      <c r="U58" s="15"/>
      <c r="V58" s="15"/>
      <c r="W58" s="15"/>
      <c r="X58" s="15"/>
      <c r="Y58" s="15"/>
      <c r="Z58" s="15"/>
      <c r="AA58" s="15"/>
      <c r="AB58" s="15"/>
      <c r="AC58" s="15"/>
      <c r="AD58" s="15"/>
      <c r="AE58" s="15"/>
      <c r="AF58" s="15"/>
      <c r="AG58" s="15"/>
      <c r="AH58" s="15"/>
      <c r="AI58" s="15"/>
      <c r="AJ58" s="15"/>
      <c r="AK58" s="15"/>
      <c r="AL58" s="15"/>
      <c r="AM58" s="15"/>
      <c r="AN58" s="15"/>
    </row>
    <row r="59" spans="1:40" ht="14.25" x14ac:dyDescent="0.25">
      <c r="A59" s="15"/>
      <c r="B59" s="27"/>
      <c r="C59" s="15"/>
      <c r="D59" s="15"/>
      <c r="E59" s="23"/>
      <c r="F59" s="24"/>
      <c r="G59" s="140" t="s">
        <v>201</v>
      </c>
      <c r="H59" s="10"/>
      <c r="I59" s="12"/>
      <c r="J59" s="12"/>
      <c r="K59" s="12"/>
      <c r="L59" s="12"/>
      <c r="M59" s="12"/>
      <c r="N59" s="12"/>
      <c r="O59" s="12"/>
      <c r="P59" s="12"/>
      <c r="Q59" s="44"/>
      <c r="R59" s="56"/>
      <c r="S59" s="15"/>
      <c r="T59" s="15"/>
      <c r="U59" s="15"/>
      <c r="V59" s="15"/>
      <c r="W59" s="15"/>
      <c r="X59" s="15"/>
      <c r="Y59" s="15"/>
      <c r="Z59" s="15"/>
      <c r="AA59" s="15"/>
      <c r="AB59" s="15"/>
      <c r="AC59" s="15"/>
      <c r="AD59" s="15"/>
      <c r="AE59" s="15"/>
      <c r="AF59" s="15"/>
      <c r="AG59" s="15"/>
      <c r="AH59" s="15"/>
      <c r="AI59" s="15"/>
      <c r="AJ59" s="15"/>
      <c r="AK59" s="15"/>
      <c r="AL59" s="15"/>
      <c r="AM59" s="15"/>
      <c r="AN59" s="15"/>
    </row>
    <row r="60" spans="1:40" x14ac:dyDescent="0.2">
      <c r="A60" s="28" t="s">
        <v>36</v>
      </c>
      <c r="B60" s="15"/>
      <c r="C60" s="15"/>
      <c r="D60" s="15"/>
      <c r="E60" s="23"/>
      <c r="F60" s="24"/>
      <c r="G60" s="142" t="s">
        <v>238</v>
      </c>
      <c r="H60" s="12"/>
      <c r="I60" s="12"/>
      <c r="J60" s="12"/>
      <c r="K60" s="12"/>
      <c r="L60" s="12"/>
      <c r="M60" s="12"/>
      <c r="N60" s="12"/>
      <c r="O60" s="12"/>
      <c r="P60" s="12"/>
      <c r="Q60" s="44"/>
      <c r="R60" s="56"/>
      <c r="S60" s="15"/>
      <c r="T60" s="15"/>
      <c r="U60" s="15"/>
      <c r="V60" s="15"/>
      <c r="W60" s="15"/>
      <c r="X60" s="15"/>
      <c r="Y60" s="15"/>
      <c r="Z60" s="15"/>
      <c r="AA60" s="15"/>
      <c r="AB60" s="15"/>
      <c r="AC60" s="15"/>
      <c r="AD60" s="15"/>
      <c r="AE60" s="15"/>
      <c r="AF60" s="15"/>
      <c r="AG60" s="15"/>
      <c r="AH60" s="15"/>
      <c r="AI60" s="15"/>
      <c r="AJ60" s="15"/>
      <c r="AK60" s="15"/>
      <c r="AL60" s="15"/>
      <c r="AM60" s="15"/>
      <c r="AN60" s="15"/>
    </row>
    <row r="61" spans="1:40" x14ac:dyDescent="0.2">
      <c r="A61" s="15" t="s">
        <v>2</v>
      </c>
      <c r="B61" s="15"/>
      <c r="C61" s="15"/>
      <c r="D61" s="15"/>
      <c r="E61" s="23"/>
      <c r="F61" s="24"/>
      <c r="G61" s="143" t="s">
        <v>3</v>
      </c>
      <c r="H61" s="12"/>
      <c r="I61" s="13"/>
      <c r="J61" s="13"/>
      <c r="K61" s="13"/>
      <c r="L61" s="13"/>
      <c r="M61" s="13"/>
      <c r="N61" s="13"/>
      <c r="O61" s="13"/>
      <c r="P61" s="13"/>
      <c r="Q61" s="44"/>
      <c r="R61" s="56"/>
      <c r="S61" s="15"/>
      <c r="T61" s="15"/>
      <c r="U61" s="15"/>
      <c r="V61" s="15"/>
      <c r="W61" s="15"/>
      <c r="X61" s="15"/>
      <c r="Y61" s="15"/>
      <c r="Z61" s="15"/>
      <c r="AA61" s="15"/>
      <c r="AB61" s="15"/>
      <c r="AC61" s="15"/>
      <c r="AD61" s="15"/>
      <c r="AE61" s="15"/>
      <c r="AF61" s="15"/>
      <c r="AG61" s="15"/>
      <c r="AH61" s="15"/>
      <c r="AI61" s="15"/>
      <c r="AJ61" s="15"/>
      <c r="AK61" s="15"/>
      <c r="AL61" s="15"/>
      <c r="AM61" s="15"/>
      <c r="AN61" s="15"/>
    </row>
    <row r="62" spans="1:40" x14ac:dyDescent="0.2">
      <c r="A62" s="29" t="s">
        <v>1</v>
      </c>
      <c r="B62" s="29"/>
      <c r="C62" s="15"/>
      <c r="D62" s="15"/>
      <c r="E62" s="23"/>
      <c r="F62" s="24"/>
      <c r="G62" s="144" t="s">
        <v>202</v>
      </c>
      <c r="H62" s="14"/>
      <c r="I62" s="14"/>
      <c r="J62" s="14"/>
      <c r="K62" s="14"/>
      <c r="L62" s="14"/>
      <c r="M62" s="14"/>
      <c r="N62" s="14"/>
      <c r="O62" s="60"/>
      <c r="P62" s="60"/>
      <c r="Q62" s="57"/>
      <c r="R62" s="58"/>
      <c r="S62" s="15"/>
      <c r="T62" s="15"/>
      <c r="U62" s="15"/>
      <c r="V62" s="15"/>
      <c r="W62" s="15"/>
      <c r="X62" s="15"/>
      <c r="Y62" s="15"/>
      <c r="Z62" s="15"/>
      <c r="AA62" s="15"/>
      <c r="AB62" s="15"/>
      <c r="AC62" s="15"/>
      <c r="AD62" s="15"/>
      <c r="AE62" s="15"/>
      <c r="AF62" s="15"/>
      <c r="AG62" s="15"/>
      <c r="AH62" s="15"/>
      <c r="AI62" s="15"/>
      <c r="AJ62" s="15"/>
      <c r="AK62" s="15"/>
      <c r="AL62" s="15"/>
      <c r="AM62" s="15"/>
      <c r="AN62" s="15"/>
    </row>
    <row r="63" spans="1:40" x14ac:dyDescent="0.2">
      <c r="A63" s="29" t="s">
        <v>0</v>
      </c>
      <c r="B63" s="29"/>
      <c r="C63" s="15"/>
      <c r="D63" s="15"/>
      <c r="E63" s="23"/>
      <c r="F63" s="24"/>
      <c r="G63" s="15"/>
      <c r="H63" s="15"/>
      <c r="I63" s="30"/>
      <c r="J63" s="30"/>
      <c r="K63" s="30"/>
      <c r="L63" s="30"/>
      <c r="M63" s="30"/>
      <c r="N63" s="30"/>
      <c r="O63" s="30"/>
      <c r="P63" s="30"/>
      <c r="Q63" s="30"/>
      <c r="R63" s="30"/>
      <c r="S63" s="30"/>
      <c r="T63" s="30"/>
      <c r="U63" s="15"/>
      <c r="V63" s="15"/>
      <c r="W63" s="15"/>
      <c r="X63" s="15"/>
      <c r="Y63" s="15"/>
      <c r="Z63" s="15"/>
      <c r="AA63" s="15"/>
      <c r="AB63" s="15"/>
      <c r="AC63" s="15"/>
      <c r="AD63" s="15"/>
      <c r="AE63" s="15"/>
      <c r="AF63" s="15"/>
      <c r="AG63" s="15"/>
      <c r="AH63" s="15"/>
      <c r="AI63" s="15"/>
      <c r="AJ63" s="15"/>
      <c r="AK63" s="15"/>
      <c r="AL63" s="15"/>
      <c r="AM63" s="15"/>
      <c r="AN63" s="15"/>
    </row>
    <row r="64" spans="1:40" ht="18" x14ac:dyDescent="0.25">
      <c r="A64" s="15"/>
      <c r="B64" s="15"/>
      <c r="C64" s="15"/>
      <c r="D64" s="15"/>
      <c r="E64" s="23"/>
      <c r="F64" s="24"/>
      <c r="G64" s="15"/>
      <c r="H64" s="15"/>
      <c r="I64" s="34"/>
      <c r="J64" s="34"/>
      <c r="K64" s="34"/>
      <c r="L64" s="34"/>
      <c r="M64" s="34"/>
      <c r="N64" s="34"/>
      <c r="O64" s="30"/>
      <c r="P64" s="30"/>
      <c r="Q64" s="30"/>
      <c r="R64" s="30"/>
      <c r="S64" s="30"/>
      <c r="T64" s="30"/>
      <c r="U64" s="15"/>
      <c r="V64" s="15"/>
      <c r="W64" s="15"/>
      <c r="X64" s="15"/>
      <c r="Y64" s="15"/>
      <c r="Z64" s="15"/>
      <c r="AA64" s="15"/>
      <c r="AB64" s="15"/>
      <c r="AC64" s="15"/>
      <c r="AD64" s="15"/>
      <c r="AE64" s="15"/>
      <c r="AF64" s="15"/>
      <c r="AG64" s="15"/>
      <c r="AH64" s="15"/>
      <c r="AI64" s="15"/>
      <c r="AJ64" s="15"/>
      <c r="AK64" s="15"/>
      <c r="AL64" s="15"/>
      <c r="AM64" s="15"/>
      <c r="AN64" s="15"/>
    </row>
    <row r="65" spans="1:40" x14ac:dyDescent="0.2">
      <c r="A65" s="15"/>
      <c r="B65" s="15"/>
      <c r="C65" s="15"/>
      <c r="D65" s="15"/>
      <c r="E65" s="23"/>
      <c r="F65" s="24"/>
      <c r="G65" s="15"/>
      <c r="H65" s="15"/>
      <c r="I65" s="31"/>
      <c r="J65" s="31"/>
      <c r="K65" s="31"/>
      <c r="L65" s="31"/>
      <c r="M65" s="31"/>
      <c r="N65" s="31"/>
      <c r="O65" s="30"/>
      <c r="P65" s="30"/>
      <c r="Q65" s="30"/>
      <c r="R65" s="30"/>
      <c r="S65" s="30"/>
      <c r="T65" s="30"/>
      <c r="U65" s="15"/>
      <c r="V65" s="15"/>
      <c r="W65" s="15"/>
      <c r="X65" s="15"/>
      <c r="Y65" s="15"/>
      <c r="Z65" s="15"/>
      <c r="AA65" s="15"/>
      <c r="AB65" s="15"/>
      <c r="AC65" s="15"/>
      <c r="AD65" s="15"/>
      <c r="AE65" s="15"/>
      <c r="AF65" s="15"/>
      <c r="AG65" s="15"/>
      <c r="AH65" s="15"/>
      <c r="AI65" s="15"/>
      <c r="AJ65" s="15"/>
      <c r="AK65" s="15"/>
      <c r="AL65" s="15"/>
      <c r="AM65" s="15"/>
      <c r="AN65" s="15"/>
    </row>
    <row r="66" spans="1:40" x14ac:dyDescent="0.2">
      <c r="A66" s="15"/>
      <c r="B66" s="15"/>
      <c r="C66" s="15"/>
      <c r="D66" s="15"/>
      <c r="E66" s="23"/>
      <c r="F66" s="24"/>
      <c r="G66" s="15"/>
      <c r="H66" s="15"/>
      <c r="I66" s="31"/>
      <c r="J66" s="31"/>
      <c r="K66" s="31"/>
      <c r="L66" s="31"/>
      <c r="M66" s="31"/>
      <c r="N66" s="31"/>
      <c r="O66" s="30"/>
      <c r="P66" s="30"/>
      <c r="Q66" s="30"/>
      <c r="R66" s="30"/>
      <c r="S66" s="30"/>
      <c r="T66" s="30"/>
      <c r="U66" s="15"/>
      <c r="V66" s="15"/>
      <c r="W66" s="15"/>
      <c r="X66" s="15"/>
      <c r="Y66" s="15"/>
      <c r="Z66" s="15"/>
      <c r="AA66" s="15"/>
      <c r="AB66" s="15"/>
      <c r="AC66" s="15"/>
      <c r="AD66" s="15"/>
      <c r="AE66" s="15"/>
      <c r="AF66" s="15"/>
      <c r="AG66" s="15"/>
      <c r="AH66" s="15"/>
      <c r="AI66" s="15"/>
      <c r="AJ66" s="15"/>
      <c r="AK66" s="15"/>
      <c r="AL66" s="15"/>
      <c r="AM66" s="15"/>
      <c r="AN66" s="15"/>
    </row>
    <row r="67" spans="1:40" x14ac:dyDescent="0.2">
      <c r="A67" s="15"/>
      <c r="B67" s="15"/>
      <c r="C67" s="15"/>
      <c r="D67" s="15"/>
      <c r="E67" s="23"/>
      <c r="F67" s="24"/>
      <c r="G67" s="15"/>
      <c r="H67" s="15"/>
      <c r="I67" s="31"/>
      <c r="J67" s="31"/>
      <c r="K67" s="31"/>
      <c r="L67" s="31"/>
      <c r="M67" s="31"/>
      <c r="N67" s="31"/>
      <c r="O67" s="30"/>
      <c r="P67" s="30"/>
      <c r="Q67" s="30"/>
      <c r="R67" s="30"/>
      <c r="S67" s="30"/>
      <c r="T67" s="30"/>
      <c r="U67" s="15"/>
      <c r="V67" s="15"/>
      <c r="W67" s="15"/>
      <c r="X67" s="15"/>
      <c r="Y67" s="15"/>
      <c r="Z67" s="15"/>
      <c r="AA67" s="15"/>
      <c r="AB67" s="15"/>
      <c r="AC67" s="15"/>
      <c r="AD67" s="15"/>
      <c r="AE67" s="15"/>
      <c r="AF67" s="15"/>
      <c r="AG67" s="15"/>
      <c r="AH67" s="15"/>
      <c r="AI67" s="15"/>
      <c r="AJ67" s="15"/>
      <c r="AK67" s="15"/>
      <c r="AL67" s="15"/>
      <c r="AM67" s="15"/>
      <c r="AN67" s="15"/>
    </row>
    <row r="68" spans="1:40" x14ac:dyDescent="0.2">
      <c r="A68" s="15"/>
      <c r="B68" s="15"/>
      <c r="C68" s="15"/>
      <c r="D68" s="15"/>
      <c r="E68" s="23"/>
      <c r="F68" s="24"/>
      <c r="G68" s="15"/>
      <c r="H68" s="15"/>
      <c r="I68" s="31"/>
      <c r="J68" s="31"/>
      <c r="K68" s="31"/>
      <c r="L68" s="31"/>
      <c r="M68" s="31"/>
      <c r="N68" s="31"/>
      <c r="O68" s="33"/>
      <c r="P68" s="33"/>
      <c r="Q68" s="33"/>
      <c r="R68" s="33"/>
      <c r="S68" s="33"/>
      <c r="T68" s="33"/>
      <c r="U68" s="15"/>
      <c r="V68" s="15"/>
      <c r="W68" s="15"/>
      <c r="X68" s="15"/>
      <c r="Y68" s="15"/>
      <c r="Z68" s="15"/>
      <c r="AA68" s="15"/>
      <c r="AB68" s="15"/>
      <c r="AC68" s="15"/>
      <c r="AD68" s="15"/>
      <c r="AE68" s="15"/>
      <c r="AF68" s="15"/>
      <c r="AG68" s="15"/>
      <c r="AH68" s="15"/>
      <c r="AI68" s="15"/>
      <c r="AJ68" s="15"/>
      <c r="AK68" s="15"/>
      <c r="AL68" s="15"/>
      <c r="AM68" s="15"/>
      <c r="AN68" s="15"/>
    </row>
    <row r="69" spans="1:40" x14ac:dyDescent="0.2">
      <c r="A69" s="15"/>
      <c r="B69" s="15"/>
      <c r="C69" s="15"/>
      <c r="D69" s="15"/>
      <c r="E69" s="23"/>
      <c r="F69" s="24"/>
      <c r="G69" s="15"/>
      <c r="H69" s="15"/>
      <c r="I69" s="31"/>
      <c r="J69" s="31"/>
      <c r="K69" s="31"/>
      <c r="L69" s="31"/>
      <c r="M69" s="31"/>
      <c r="N69" s="31"/>
      <c r="O69" s="33"/>
      <c r="P69" s="33"/>
      <c r="Q69" s="33"/>
      <c r="R69" s="33"/>
      <c r="S69" s="33"/>
      <c r="T69" s="33"/>
      <c r="U69" s="15"/>
      <c r="V69" s="15"/>
      <c r="W69" s="15"/>
      <c r="X69" s="15"/>
      <c r="Y69" s="15"/>
      <c r="Z69" s="15"/>
      <c r="AA69" s="15"/>
      <c r="AB69" s="15"/>
      <c r="AC69" s="15"/>
      <c r="AD69" s="15"/>
      <c r="AE69" s="15"/>
      <c r="AF69" s="15"/>
      <c r="AG69" s="15"/>
      <c r="AH69" s="15"/>
      <c r="AI69" s="15"/>
      <c r="AJ69" s="15"/>
      <c r="AK69" s="15"/>
      <c r="AL69" s="15"/>
      <c r="AM69" s="15"/>
      <c r="AN69" s="15"/>
    </row>
    <row r="70" spans="1:40" x14ac:dyDescent="0.2">
      <c r="A70" s="15"/>
      <c r="B70" s="15"/>
      <c r="C70" s="15"/>
      <c r="D70" s="15"/>
      <c r="E70" s="23"/>
      <c r="F70" s="24"/>
      <c r="G70" s="15"/>
      <c r="H70" s="15"/>
      <c r="I70" s="31"/>
      <c r="J70" s="31"/>
      <c r="K70" s="31"/>
      <c r="L70" s="31"/>
      <c r="M70" s="31"/>
      <c r="N70" s="31"/>
      <c r="O70" s="31"/>
      <c r="P70" s="31"/>
      <c r="Q70" s="138"/>
      <c r="R70" s="166"/>
      <c r="S70" s="31"/>
      <c r="T70" s="31"/>
      <c r="U70" s="15"/>
      <c r="V70" s="15"/>
      <c r="W70" s="15"/>
      <c r="X70" s="15"/>
      <c r="Y70" s="15"/>
      <c r="Z70" s="15"/>
      <c r="AA70" s="15"/>
      <c r="AB70" s="15"/>
      <c r="AC70" s="15"/>
      <c r="AD70" s="15"/>
      <c r="AE70" s="15"/>
      <c r="AF70" s="15"/>
      <c r="AG70" s="15"/>
      <c r="AH70" s="15"/>
      <c r="AI70" s="15"/>
      <c r="AJ70" s="15"/>
      <c r="AK70" s="15"/>
      <c r="AL70" s="15"/>
      <c r="AM70" s="15"/>
      <c r="AN70" s="15"/>
    </row>
    <row r="71" spans="1:40" ht="18" x14ac:dyDescent="0.25">
      <c r="A71" s="15"/>
      <c r="B71" s="15"/>
      <c r="C71" s="15"/>
      <c r="D71" s="15"/>
      <c r="E71" s="23"/>
      <c r="F71" s="24"/>
      <c r="G71" s="15"/>
      <c r="H71" s="15"/>
      <c r="I71" s="31"/>
      <c r="J71" s="31"/>
      <c r="K71" s="31"/>
      <c r="L71" s="31"/>
      <c r="M71" s="31"/>
      <c r="N71" s="31"/>
      <c r="O71" s="34"/>
      <c r="P71" s="34"/>
      <c r="Q71" s="34"/>
      <c r="R71" s="34"/>
      <c r="S71" s="34"/>
      <c r="T71" s="34"/>
      <c r="U71" s="15"/>
      <c r="V71" s="15"/>
      <c r="W71" s="15"/>
      <c r="X71" s="15"/>
      <c r="Y71" s="15"/>
      <c r="Z71" s="15"/>
      <c r="AA71" s="15"/>
      <c r="AB71" s="15"/>
      <c r="AC71" s="15"/>
      <c r="AD71" s="15"/>
      <c r="AE71" s="15"/>
      <c r="AF71" s="15"/>
      <c r="AG71" s="15"/>
      <c r="AH71" s="15"/>
      <c r="AI71" s="15"/>
      <c r="AJ71" s="15"/>
      <c r="AK71" s="15"/>
      <c r="AL71" s="15"/>
      <c r="AM71" s="15"/>
      <c r="AN71" s="15"/>
    </row>
    <row r="72" spans="1:40" x14ac:dyDescent="0.2">
      <c r="A72" s="15"/>
      <c r="B72" s="15"/>
      <c r="C72" s="15"/>
      <c r="D72" s="15"/>
      <c r="E72" s="23"/>
      <c r="F72" s="24"/>
      <c r="G72" s="15"/>
      <c r="H72" s="15"/>
      <c r="I72" s="31"/>
      <c r="J72" s="31"/>
      <c r="K72" s="31"/>
      <c r="L72" s="31"/>
      <c r="M72" s="31"/>
      <c r="N72" s="31"/>
      <c r="O72" s="31"/>
      <c r="P72" s="31"/>
      <c r="Q72" s="138"/>
      <c r="R72" s="166"/>
      <c r="S72" s="31"/>
      <c r="T72" s="31"/>
      <c r="U72" s="15"/>
      <c r="V72" s="15"/>
      <c r="W72" s="15"/>
      <c r="X72" s="15"/>
      <c r="Y72" s="15"/>
      <c r="Z72" s="15"/>
      <c r="AA72" s="15"/>
      <c r="AB72" s="15"/>
      <c r="AC72" s="15"/>
      <c r="AD72" s="15"/>
      <c r="AE72" s="15"/>
      <c r="AF72" s="15"/>
      <c r="AG72" s="15"/>
      <c r="AH72" s="15"/>
      <c r="AI72" s="15"/>
      <c r="AJ72" s="15"/>
      <c r="AK72" s="15"/>
      <c r="AL72" s="15"/>
      <c r="AM72" s="15"/>
      <c r="AN72" s="15"/>
    </row>
    <row r="73" spans="1:40" x14ac:dyDescent="0.2">
      <c r="A73" s="15"/>
      <c r="B73" s="15"/>
      <c r="C73" s="15"/>
      <c r="D73" s="15"/>
      <c r="E73" s="23"/>
      <c r="F73" s="24"/>
      <c r="G73" s="15"/>
      <c r="H73" s="15"/>
      <c r="I73" s="31"/>
      <c r="J73" s="31"/>
      <c r="K73" s="31"/>
      <c r="L73" s="31"/>
      <c r="M73" s="31"/>
      <c r="N73" s="31"/>
      <c r="O73" s="31"/>
      <c r="P73" s="31"/>
      <c r="Q73" s="138"/>
      <c r="R73" s="166"/>
      <c r="S73" s="31"/>
      <c r="T73" s="31"/>
      <c r="U73" s="15"/>
      <c r="V73" s="15"/>
      <c r="W73" s="15"/>
      <c r="X73" s="15"/>
      <c r="Y73" s="15"/>
      <c r="Z73" s="15"/>
      <c r="AA73" s="15"/>
      <c r="AB73" s="15"/>
      <c r="AC73" s="15"/>
      <c r="AD73" s="15"/>
      <c r="AE73" s="15"/>
      <c r="AF73" s="15"/>
      <c r="AG73" s="15"/>
      <c r="AH73" s="15"/>
      <c r="AI73" s="15"/>
      <c r="AJ73" s="15"/>
      <c r="AK73" s="15"/>
      <c r="AL73" s="15"/>
      <c r="AM73" s="15"/>
      <c r="AN73" s="15"/>
    </row>
    <row r="74" spans="1:40" x14ac:dyDescent="0.2">
      <c r="A74" s="15"/>
      <c r="B74" s="15"/>
      <c r="C74" s="15"/>
      <c r="D74" s="15"/>
      <c r="E74" s="23"/>
      <c r="F74" s="24"/>
      <c r="G74" s="15"/>
      <c r="H74" s="15"/>
      <c r="I74" s="31"/>
      <c r="J74" s="31"/>
      <c r="K74" s="31"/>
      <c r="L74" s="31"/>
      <c r="M74" s="31"/>
      <c r="N74" s="31"/>
      <c r="O74" s="31"/>
      <c r="P74" s="31"/>
      <c r="Q74" s="138"/>
      <c r="R74" s="166"/>
      <c r="S74" s="31"/>
      <c r="T74" s="31"/>
      <c r="U74" s="15"/>
      <c r="V74" s="15"/>
      <c r="W74" s="15"/>
      <c r="X74" s="15"/>
      <c r="Y74" s="15"/>
      <c r="Z74" s="15"/>
      <c r="AA74" s="15"/>
      <c r="AB74" s="15"/>
      <c r="AC74" s="15"/>
      <c r="AD74" s="15"/>
      <c r="AE74" s="15"/>
      <c r="AF74" s="15"/>
      <c r="AG74" s="15"/>
      <c r="AH74" s="15"/>
      <c r="AI74" s="15"/>
      <c r="AJ74" s="15"/>
      <c r="AK74" s="15"/>
      <c r="AL74" s="15"/>
      <c r="AM74" s="15"/>
      <c r="AN74" s="15"/>
    </row>
    <row r="75" spans="1:40" x14ac:dyDescent="0.2">
      <c r="A75" s="15"/>
      <c r="B75" s="15"/>
      <c r="C75" s="15"/>
      <c r="D75" s="15"/>
      <c r="E75" s="23"/>
      <c r="F75" s="24"/>
      <c r="G75" s="15"/>
      <c r="H75" s="15"/>
      <c r="I75" s="31"/>
      <c r="J75" s="31"/>
      <c r="K75" s="31"/>
      <c r="L75" s="31"/>
      <c r="M75" s="31"/>
      <c r="N75" s="31"/>
      <c r="O75" s="31"/>
      <c r="P75" s="31"/>
      <c r="Q75" s="138"/>
      <c r="R75" s="166"/>
      <c r="S75" s="31"/>
      <c r="T75" s="31"/>
      <c r="U75" s="15"/>
      <c r="V75" s="15"/>
      <c r="W75" s="15"/>
      <c r="X75" s="15"/>
      <c r="Y75" s="15"/>
      <c r="Z75" s="15"/>
      <c r="AA75" s="15"/>
      <c r="AB75" s="15"/>
      <c r="AC75" s="15"/>
      <c r="AD75" s="15"/>
      <c r="AE75" s="15"/>
      <c r="AF75" s="15"/>
      <c r="AG75" s="15"/>
      <c r="AH75" s="15"/>
      <c r="AI75" s="15"/>
      <c r="AJ75" s="15"/>
      <c r="AK75" s="15"/>
      <c r="AL75" s="15"/>
      <c r="AM75" s="15"/>
      <c r="AN75" s="15"/>
    </row>
    <row r="76" spans="1:40" x14ac:dyDescent="0.2">
      <c r="A76" s="15"/>
      <c r="B76" s="15"/>
      <c r="C76" s="15"/>
      <c r="D76" s="15"/>
      <c r="E76" s="25"/>
      <c r="F76" s="26"/>
      <c r="G76" s="15"/>
      <c r="H76" s="15"/>
      <c r="I76" s="31"/>
      <c r="J76" s="31"/>
      <c r="K76" s="31"/>
      <c r="L76" s="31"/>
      <c r="M76" s="31"/>
      <c r="N76" s="31"/>
      <c r="O76" s="31"/>
      <c r="P76" s="31"/>
      <c r="Q76" s="138"/>
      <c r="R76" s="166"/>
      <c r="S76" s="31"/>
      <c r="T76" s="31"/>
      <c r="U76" s="15"/>
      <c r="V76" s="15"/>
      <c r="W76" s="15"/>
      <c r="X76" s="15"/>
      <c r="Y76" s="15"/>
      <c r="Z76" s="15"/>
      <c r="AA76" s="15"/>
      <c r="AB76" s="15"/>
      <c r="AC76" s="15"/>
      <c r="AD76" s="15"/>
      <c r="AE76" s="15"/>
      <c r="AF76" s="15"/>
      <c r="AG76" s="15"/>
      <c r="AH76" s="15"/>
      <c r="AI76" s="15"/>
      <c r="AJ76" s="15"/>
      <c r="AK76" s="15"/>
      <c r="AL76" s="15"/>
      <c r="AM76" s="15"/>
      <c r="AN76" s="15"/>
    </row>
    <row r="77" spans="1:40" x14ac:dyDescent="0.2">
      <c r="A77" s="15"/>
      <c r="B77" s="15"/>
      <c r="C77" s="15"/>
      <c r="D77" s="15"/>
      <c r="E77" s="15"/>
      <c r="F77" s="15"/>
      <c r="G77" s="15"/>
      <c r="H77" s="15"/>
      <c r="I77" s="31"/>
      <c r="J77" s="31"/>
      <c r="K77" s="31"/>
      <c r="L77" s="31"/>
      <c r="M77" s="31"/>
      <c r="N77" s="31"/>
      <c r="O77" s="31"/>
      <c r="P77" s="31"/>
      <c r="Q77" s="138"/>
      <c r="R77" s="166"/>
      <c r="S77" s="31"/>
      <c r="T77" s="31"/>
      <c r="U77" s="15"/>
      <c r="V77" s="15"/>
      <c r="W77" s="15"/>
      <c r="X77" s="15"/>
      <c r="Y77" s="15"/>
      <c r="Z77" s="15"/>
      <c r="AA77" s="15"/>
      <c r="AB77" s="15"/>
      <c r="AC77" s="15"/>
      <c r="AD77" s="15"/>
      <c r="AE77" s="15"/>
      <c r="AF77" s="15"/>
      <c r="AG77" s="15"/>
      <c r="AH77" s="15"/>
      <c r="AI77" s="15"/>
      <c r="AJ77" s="15"/>
      <c r="AK77" s="15"/>
      <c r="AL77" s="15"/>
      <c r="AM77" s="15"/>
      <c r="AN77" s="15"/>
    </row>
    <row r="78" spans="1:40" x14ac:dyDescent="0.2">
      <c r="A78" s="15"/>
      <c r="B78" s="15"/>
      <c r="C78" s="15"/>
      <c r="D78" s="15"/>
      <c r="E78" s="15"/>
      <c r="F78" s="15"/>
      <c r="G78" s="15"/>
      <c r="H78" s="15"/>
      <c r="I78" s="31"/>
      <c r="J78" s="31"/>
      <c r="K78" s="31"/>
      <c r="L78" s="31"/>
      <c r="M78" s="31"/>
      <c r="N78" s="31"/>
      <c r="O78" s="31"/>
      <c r="P78" s="31"/>
      <c r="Q78" s="138"/>
      <c r="R78" s="166"/>
      <c r="S78" s="31"/>
      <c r="T78" s="31"/>
      <c r="U78" s="15"/>
      <c r="V78" s="15"/>
      <c r="W78" s="15"/>
      <c r="X78" s="15"/>
      <c r="Y78" s="15"/>
      <c r="Z78" s="15"/>
      <c r="AA78" s="15"/>
      <c r="AB78" s="15"/>
      <c r="AC78" s="15"/>
      <c r="AD78" s="15"/>
      <c r="AE78" s="15"/>
      <c r="AF78" s="15"/>
      <c r="AG78" s="15"/>
      <c r="AH78" s="15"/>
      <c r="AI78" s="15"/>
      <c r="AJ78" s="15"/>
      <c r="AK78" s="15"/>
      <c r="AL78" s="15"/>
      <c r="AM78" s="15"/>
      <c r="AN78" s="15"/>
    </row>
    <row r="79" spans="1:40" x14ac:dyDescent="0.2">
      <c r="A79" s="15"/>
      <c r="B79" s="15"/>
      <c r="C79" s="15"/>
      <c r="D79" s="15"/>
      <c r="E79" s="15"/>
      <c r="F79" s="15"/>
      <c r="G79" s="15"/>
      <c r="H79" s="15"/>
      <c r="I79" s="31"/>
      <c r="J79" s="31"/>
      <c r="K79" s="31"/>
      <c r="L79" s="31"/>
      <c r="M79" s="31"/>
      <c r="N79" s="31"/>
      <c r="O79" s="31"/>
      <c r="P79" s="31"/>
      <c r="Q79" s="138"/>
      <c r="R79" s="166"/>
      <c r="S79" s="31"/>
      <c r="T79" s="31"/>
      <c r="U79" s="15"/>
      <c r="V79" s="15"/>
      <c r="W79" s="15"/>
      <c r="X79" s="15"/>
      <c r="Y79" s="15"/>
      <c r="Z79" s="15"/>
      <c r="AA79" s="15"/>
      <c r="AB79" s="15"/>
      <c r="AC79" s="15"/>
      <c r="AD79" s="15"/>
      <c r="AE79" s="15"/>
      <c r="AF79" s="15"/>
      <c r="AG79" s="15"/>
      <c r="AH79" s="15"/>
      <c r="AI79" s="15"/>
      <c r="AJ79" s="15"/>
      <c r="AK79" s="15"/>
      <c r="AL79" s="15"/>
      <c r="AM79" s="15"/>
      <c r="AN79" s="15"/>
    </row>
    <row r="80" spans="1:40" x14ac:dyDescent="0.2">
      <c r="A80" s="15"/>
      <c r="B80" s="15"/>
      <c r="C80" s="15"/>
      <c r="D80" s="15"/>
      <c r="E80" s="15"/>
      <c r="F80" s="15"/>
      <c r="G80" s="15"/>
      <c r="H80" s="15"/>
      <c r="I80" s="31"/>
      <c r="J80" s="31"/>
      <c r="K80" s="31"/>
      <c r="L80" s="31"/>
      <c r="M80" s="31"/>
      <c r="N80" s="31"/>
      <c r="O80" s="31"/>
      <c r="P80" s="31"/>
      <c r="Q80" s="138"/>
      <c r="R80" s="166"/>
      <c r="S80" s="31"/>
      <c r="T80" s="31"/>
      <c r="U80" s="15"/>
      <c r="V80" s="15"/>
      <c r="W80" s="15"/>
      <c r="X80" s="15"/>
      <c r="Y80" s="15"/>
      <c r="Z80" s="15"/>
      <c r="AA80" s="15"/>
      <c r="AB80" s="15"/>
      <c r="AC80" s="15"/>
      <c r="AD80" s="15"/>
      <c r="AE80" s="15"/>
      <c r="AF80" s="15"/>
      <c r="AG80" s="15"/>
      <c r="AH80" s="15"/>
      <c r="AI80" s="15"/>
      <c r="AJ80" s="15"/>
      <c r="AK80" s="15"/>
      <c r="AL80" s="15"/>
      <c r="AM80" s="15"/>
      <c r="AN80" s="15"/>
    </row>
    <row r="81" spans="1:40" x14ac:dyDescent="0.2">
      <c r="A81" s="15"/>
      <c r="B81" s="15"/>
      <c r="C81" s="15"/>
      <c r="D81" s="15"/>
      <c r="E81" s="15"/>
      <c r="F81" s="15"/>
      <c r="G81" s="15"/>
      <c r="H81" s="15"/>
      <c r="I81" s="31"/>
      <c r="J81" s="31"/>
      <c r="K81" s="31"/>
      <c r="L81" s="31"/>
      <c r="M81" s="31"/>
      <c r="N81" s="31"/>
      <c r="O81" s="31"/>
      <c r="P81" s="31"/>
      <c r="Q81" s="138"/>
      <c r="R81" s="166"/>
      <c r="S81" s="31"/>
      <c r="T81" s="31"/>
      <c r="U81" s="15"/>
      <c r="V81" s="15"/>
      <c r="W81" s="15"/>
      <c r="X81" s="15"/>
      <c r="Y81" s="15"/>
      <c r="Z81" s="15"/>
      <c r="AA81" s="15"/>
      <c r="AB81" s="15"/>
      <c r="AC81" s="15"/>
      <c r="AD81" s="15"/>
      <c r="AE81" s="15"/>
      <c r="AF81" s="15"/>
      <c r="AG81" s="15"/>
      <c r="AH81" s="15"/>
      <c r="AI81" s="15"/>
      <c r="AJ81" s="15"/>
      <c r="AK81" s="15"/>
      <c r="AL81" s="15"/>
      <c r="AM81" s="15"/>
      <c r="AN81" s="15"/>
    </row>
    <row r="82" spans="1:40" x14ac:dyDescent="0.2">
      <c r="A82" s="15"/>
      <c r="B82" s="15"/>
      <c r="C82" s="15"/>
      <c r="D82" s="15"/>
      <c r="E82" s="15"/>
      <c r="F82" s="15"/>
      <c r="G82" s="15"/>
      <c r="H82" s="15"/>
      <c r="I82" s="31"/>
      <c r="J82" s="31"/>
      <c r="K82" s="31"/>
      <c r="L82" s="31"/>
      <c r="M82" s="31"/>
      <c r="N82" s="31"/>
      <c r="O82" s="31"/>
      <c r="P82" s="31"/>
      <c r="Q82" s="138"/>
      <c r="R82" s="166"/>
      <c r="S82" s="31"/>
      <c r="T82" s="31"/>
      <c r="U82" s="15"/>
      <c r="V82" s="15"/>
      <c r="W82" s="15"/>
      <c r="X82" s="15"/>
      <c r="Y82" s="15"/>
      <c r="Z82" s="15"/>
      <c r="AA82" s="15"/>
      <c r="AB82" s="15"/>
      <c r="AC82" s="15"/>
      <c r="AD82" s="15"/>
      <c r="AE82" s="15"/>
      <c r="AF82" s="15"/>
      <c r="AG82" s="15"/>
      <c r="AH82" s="15"/>
      <c r="AI82" s="15"/>
      <c r="AJ82" s="15"/>
      <c r="AK82" s="15"/>
      <c r="AL82" s="15"/>
      <c r="AM82" s="15"/>
      <c r="AN82" s="15"/>
    </row>
    <row r="83" spans="1:40" x14ac:dyDescent="0.2">
      <c r="A83" s="15"/>
      <c r="B83" s="15"/>
      <c r="C83" s="15"/>
      <c r="D83" s="15"/>
      <c r="E83" s="15"/>
      <c r="F83" s="15"/>
      <c r="G83" s="15"/>
      <c r="H83" s="15"/>
      <c r="I83" s="231"/>
      <c r="J83" s="231"/>
      <c r="K83" s="231"/>
      <c r="L83" s="231"/>
      <c r="M83" s="231"/>
      <c r="N83" s="231"/>
      <c r="O83" s="231"/>
      <c r="P83" s="231"/>
      <c r="Q83" s="231"/>
      <c r="R83" s="231"/>
      <c r="S83" s="231"/>
      <c r="T83" s="231"/>
      <c r="U83" s="15"/>
      <c r="V83" s="15"/>
      <c r="W83" s="15"/>
      <c r="X83" s="15"/>
      <c r="Y83" s="15"/>
      <c r="Z83" s="15"/>
      <c r="AA83" s="15"/>
      <c r="AB83" s="15"/>
      <c r="AC83" s="15"/>
      <c r="AD83" s="15"/>
      <c r="AE83" s="15"/>
      <c r="AF83" s="15"/>
      <c r="AG83" s="15"/>
      <c r="AH83" s="15"/>
      <c r="AI83" s="15"/>
      <c r="AJ83" s="15"/>
      <c r="AK83" s="15"/>
      <c r="AL83" s="15"/>
      <c r="AM83" s="15"/>
      <c r="AN83" s="15"/>
    </row>
    <row r="84" spans="1:40" x14ac:dyDescent="0.2">
      <c r="A84" s="15"/>
      <c r="B84" s="15"/>
      <c r="C84" s="15"/>
      <c r="D84" s="15"/>
      <c r="E84" s="15"/>
      <c r="F84" s="15"/>
      <c r="G84" s="15"/>
      <c r="H84" s="15"/>
      <c r="I84" s="231"/>
      <c r="J84" s="231"/>
      <c r="K84" s="231"/>
      <c r="L84" s="231"/>
      <c r="M84" s="231"/>
      <c r="N84" s="231"/>
      <c r="O84" s="231"/>
      <c r="P84" s="231"/>
      <c r="Q84" s="231"/>
      <c r="R84" s="231"/>
      <c r="S84" s="231"/>
      <c r="T84" s="231"/>
      <c r="U84" s="15"/>
      <c r="V84" s="15"/>
      <c r="W84" s="15"/>
      <c r="X84" s="15"/>
      <c r="Y84" s="15"/>
      <c r="Z84" s="15"/>
      <c r="AA84" s="15"/>
      <c r="AB84" s="15"/>
      <c r="AC84" s="15"/>
      <c r="AD84" s="15"/>
      <c r="AE84" s="15"/>
      <c r="AF84" s="15"/>
      <c r="AG84" s="15"/>
      <c r="AH84" s="15"/>
      <c r="AI84" s="15"/>
      <c r="AJ84" s="15"/>
      <c r="AK84" s="15"/>
      <c r="AL84" s="15"/>
      <c r="AM84" s="15"/>
      <c r="AN84" s="15"/>
    </row>
    <row r="85" spans="1:40" x14ac:dyDescent="0.2">
      <c r="A85" s="15"/>
      <c r="B85" s="15"/>
      <c r="C85" s="15"/>
      <c r="D85" s="15"/>
      <c r="E85" s="15"/>
      <c r="F85" s="15"/>
      <c r="G85" s="15"/>
      <c r="H85" s="15"/>
      <c r="I85" s="231"/>
      <c r="J85" s="231"/>
      <c r="K85" s="231"/>
      <c r="L85" s="231"/>
      <c r="M85" s="231"/>
      <c r="N85" s="231"/>
      <c r="O85" s="231"/>
      <c r="P85" s="231"/>
      <c r="Q85" s="231"/>
      <c r="R85" s="231"/>
      <c r="S85" s="231"/>
      <c r="T85" s="231"/>
      <c r="U85" s="15"/>
      <c r="V85" s="15"/>
      <c r="W85" s="15"/>
      <c r="X85" s="15"/>
      <c r="Y85" s="15"/>
      <c r="Z85" s="15"/>
      <c r="AA85" s="15"/>
      <c r="AB85" s="15"/>
      <c r="AC85" s="15"/>
      <c r="AD85" s="15"/>
      <c r="AE85" s="15"/>
      <c r="AF85" s="15"/>
      <c r="AG85" s="15"/>
      <c r="AH85" s="15"/>
      <c r="AI85" s="15"/>
      <c r="AJ85" s="15"/>
      <c r="AK85" s="15"/>
      <c r="AL85" s="15"/>
      <c r="AM85" s="15"/>
      <c r="AN85" s="15"/>
    </row>
    <row r="86" spans="1:40" x14ac:dyDescent="0.2">
      <c r="A86" s="15"/>
      <c r="B86" s="15"/>
      <c r="C86" s="15"/>
      <c r="D86" s="15"/>
      <c r="E86" s="15"/>
      <c r="F86" s="15"/>
      <c r="G86" s="15"/>
      <c r="H86" s="15"/>
      <c r="I86" s="231"/>
      <c r="J86" s="231"/>
      <c r="K86" s="231"/>
      <c r="L86" s="231"/>
      <c r="M86" s="231"/>
      <c r="N86" s="231"/>
      <c r="O86" s="231"/>
      <c r="P86" s="231"/>
      <c r="Q86" s="231"/>
      <c r="R86" s="231"/>
      <c r="S86" s="231"/>
      <c r="T86" s="231"/>
      <c r="U86" s="15"/>
      <c r="V86" s="15"/>
      <c r="W86" s="15"/>
      <c r="X86" s="15"/>
      <c r="Y86" s="15"/>
      <c r="Z86" s="15"/>
      <c r="AA86" s="15"/>
      <c r="AB86" s="15"/>
      <c r="AC86" s="15"/>
      <c r="AD86" s="15"/>
      <c r="AE86" s="15"/>
      <c r="AF86" s="15"/>
      <c r="AG86" s="15"/>
      <c r="AH86" s="15"/>
      <c r="AI86" s="15"/>
      <c r="AJ86" s="15"/>
      <c r="AK86" s="15"/>
      <c r="AL86" s="15"/>
      <c r="AM86" s="15"/>
      <c r="AN86" s="15"/>
    </row>
    <row r="87" spans="1:40" x14ac:dyDescent="0.2">
      <c r="A87" s="15"/>
      <c r="B87" s="15"/>
      <c r="C87" s="15"/>
      <c r="D87" s="15"/>
      <c r="E87" s="15"/>
      <c r="F87" s="15"/>
      <c r="G87" s="15"/>
      <c r="H87" s="15"/>
      <c r="I87" s="231"/>
      <c r="J87" s="231"/>
      <c r="K87" s="231"/>
      <c r="L87" s="231"/>
      <c r="M87" s="231"/>
      <c r="N87" s="231"/>
      <c r="O87" s="231"/>
      <c r="P87" s="231"/>
      <c r="Q87" s="231"/>
      <c r="R87" s="231"/>
      <c r="S87" s="231"/>
      <c r="T87" s="231"/>
      <c r="U87" s="15"/>
      <c r="V87" s="15"/>
      <c r="W87" s="15"/>
      <c r="X87" s="15"/>
      <c r="Y87" s="15"/>
      <c r="Z87" s="15"/>
      <c r="AA87" s="15"/>
      <c r="AB87" s="15"/>
      <c r="AC87" s="15"/>
      <c r="AD87" s="15"/>
      <c r="AE87" s="15"/>
      <c r="AF87" s="15"/>
      <c r="AG87" s="15"/>
      <c r="AH87" s="15"/>
      <c r="AI87" s="15"/>
      <c r="AJ87" s="15"/>
      <c r="AK87" s="15"/>
      <c r="AL87" s="15"/>
      <c r="AM87" s="15"/>
      <c r="AN87" s="15"/>
    </row>
    <row r="88" spans="1:40" x14ac:dyDescent="0.2">
      <c r="A88" s="15"/>
      <c r="B88" s="15"/>
      <c r="C88" s="15"/>
      <c r="D88" s="15"/>
      <c r="E88" s="15"/>
      <c r="F88" s="15"/>
      <c r="G88" s="15"/>
      <c r="H88" s="15"/>
      <c r="I88" s="231"/>
      <c r="J88" s="231"/>
      <c r="K88" s="231"/>
      <c r="L88" s="231"/>
      <c r="M88" s="231"/>
      <c r="N88" s="231"/>
      <c r="O88" s="231"/>
      <c r="P88" s="231"/>
      <c r="Q88" s="231"/>
      <c r="R88" s="231"/>
      <c r="S88" s="231"/>
      <c r="T88" s="231"/>
      <c r="U88" s="15"/>
      <c r="V88" s="15"/>
      <c r="W88" s="15"/>
      <c r="X88" s="15"/>
      <c r="Y88" s="15"/>
      <c r="Z88" s="15"/>
      <c r="AA88" s="15"/>
      <c r="AB88" s="15"/>
      <c r="AC88" s="15"/>
      <c r="AD88" s="15"/>
      <c r="AE88" s="15"/>
      <c r="AF88" s="15"/>
      <c r="AG88" s="15"/>
      <c r="AH88" s="15"/>
      <c r="AI88" s="15"/>
      <c r="AJ88" s="15"/>
      <c r="AK88" s="15"/>
      <c r="AL88" s="15"/>
      <c r="AM88" s="15"/>
      <c r="AN88" s="15"/>
    </row>
    <row r="89" spans="1:40" x14ac:dyDescent="0.2">
      <c r="A89" s="15"/>
      <c r="B89" s="15"/>
      <c r="C89" s="15"/>
      <c r="D89" s="15"/>
      <c r="E89" s="15"/>
      <c r="F89" s="15"/>
      <c r="G89" s="15"/>
      <c r="H89" s="15"/>
      <c r="I89" s="231"/>
      <c r="J89" s="231"/>
      <c r="K89" s="231"/>
      <c r="L89" s="231"/>
      <c r="M89" s="231"/>
      <c r="N89" s="231"/>
      <c r="O89" s="231"/>
      <c r="P89" s="231"/>
      <c r="Q89" s="231"/>
      <c r="R89" s="231"/>
      <c r="S89" s="231"/>
      <c r="T89" s="231"/>
      <c r="U89" s="15"/>
      <c r="V89" s="15"/>
      <c r="W89" s="15"/>
      <c r="X89" s="15"/>
      <c r="Y89" s="15"/>
      <c r="Z89" s="15"/>
      <c r="AA89" s="15"/>
      <c r="AB89" s="15"/>
      <c r="AC89" s="15"/>
      <c r="AD89" s="15"/>
      <c r="AE89" s="15"/>
      <c r="AF89" s="15"/>
      <c r="AG89" s="15"/>
      <c r="AH89" s="15"/>
      <c r="AI89" s="15"/>
      <c r="AJ89" s="15"/>
      <c r="AK89" s="15"/>
      <c r="AL89" s="15"/>
      <c r="AM89" s="15"/>
      <c r="AN89" s="15"/>
    </row>
    <row r="90" spans="1:40" x14ac:dyDescent="0.2">
      <c r="A90" s="15"/>
      <c r="B90" s="15"/>
      <c r="C90" s="15"/>
      <c r="D90" s="15"/>
      <c r="E90" s="15"/>
      <c r="F90" s="15"/>
      <c r="G90" s="15"/>
      <c r="H90" s="15"/>
      <c r="I90" s="231"/>
      <c r="J90" s="231"/>
      <c r="K90" s="231"/>
      <c r="L90" s="231"/>
      <c r="M90" s="231"/>
      <c r="N90" s="231"/>
      <c r="O90" s="231"/>
      <c r="P90" s="231"/>
      <c r="Q90" s="231"/>
      <c r="R90" s="231"/>
      <c r="S90" s="231"/>
      <c r="T90" s="231"/>
      <c r="U90" s="15"/>
      <c r="V90" s="15"/>
      <c r="W90" s="15"/>
      <c r="X90" s="15"/>
      <c r="Y90" s="15"/>
      <c r="Z90" s="15"/>
      <c r="AA90" s="15"/>
      <c r="AB90" s="15"/>
      <c r="AC90" s="15"/>
      <c r="AD90" s="15"/>
      <c r="AE90" s="15"/>
      <c r="AF90" s="15"/>
      <c r="AG90" s="15"/>
      <c r="AH90" s="15"/>
      <c r="AI90" s="15"/>
      <c r="AJ90" s="15"/>
      <c r="AK90" s="15"/>
      <c r="AL90" s="15"/>
      <c r="AM90" s="15"/>
      <c r="AN90" s="15"/>
    </row>
    <row r="91" spans="1:40" x14ac:dyDescent="0.2">
      <c r="A91" s="15"/>
      <c r="B91" s="15"/>
      <c r="C91" s="15"/>
      <c r="D91" s="15"/>
      <c r="E91" s="15"/>
      <c r="F91" s="15"/>
      <c r="G91" s="15"/>
      <c r="H91" s="15"/>
      <c r="I91" s="231"/>
      <c r="J91" s="231"/>
      <c r="K91" s="231"/>
      <c r="L91" s="231"/>
      <c r="M91" s="231"/>
      <c r="N91" s="231"/>
      <c r="O91" s="231"/>
      <c r="P91" s="231"/>
      <c r="Q91" s="231"/>
      <c r="R91" s="231"/>
      <c r="S91" s="231"/>
      <c r="T91" s="231"/>
      <c r="U91" s="15"/>
      <c r="V91" s="15"/>
      <c r="W91" s="15"/>
      <c r="X91" s="15"/>
      <c r="Y91" s="15"/>
      <c r="Z91" s="15"/>
      <c r="AA91" s="15"/>
      <c r="AB91" s="15"/>
      <c r="AC91" s="15"/>
      <c r="AD91" s="15"/>
      <c r="AE91" s="15"/>
      <c r="AF91" s="15"/>
      <c r="AG91" s="15"/>
      <c r="AH91" s="15"/>
      <c r="AI91" s="15"/>
      <c r="AJ91" s="15"/>
      <c r="AK91" s="15"/>
      <c r="AL91" s="15"/>
      <c r="AM91" s="15"/>
      <c r="AN91" s="15"/>
    </row>
    <row r="92" spans="1:40" x14ac:dyDescent="0.2">
      <c r="A92" s="15"/>
      <c r="B92" s="15"/>
      <c r="C92" s="15"/>
      <c r="D92" s="15"/>
      <c r="E92" s="15"/>
      <c r="F92" s="15"/>
      <c r="G92" s="15"/>
      <c r="H92" s="15"/>
      <c r="I92" s="231"/>
      <c r="J92" s="231"/>
      <c r="K92" s="231"/>
      <c r="L92" s="231"/>
      <c r="M92" s="231"/>
      <c r="N92" s="231"/>
      <c r="O92" s="231"/>
      <c r="P92" s="231"/>
      <c r="Q92" s="231"/>
      <c r="R92" s="231"/>
      <c r="S92" s="231"/>
      <c r="T92" s="231"/>
      <c r="U92" s="15"/>
      <c r="V92" s="15"/>
      <c r="W92" s="15"/>
      <c r="X92" s="15"/>
      <c r="Y92" s="15"/>
      <c r="Z92" s="15"/>
      <c r="AA92" s="15"/>
      <c r="AB92" s="15"/>
      <c r="AC92" s="15"/>
      <c r="AD92" s="15"/>
      <c r="AE92" s="15"/>
      <c r="AF92" s="15"/>
      <c r="AG92" s="15"/>
      <c r="AH92" s="15"/>
      <c r="AI92" s="15"/>
      <c r="AJ92" s="15"/>
      <c r="AK92" s="15"/>
      <c r="AL92" s="15"/>
      <c r="AM92" s="15"/>
      <c r="AN92" s="15"/>
    </row>
    <row r="93" spans="1:40" x14ac:dyDescent="0.2">
      <c r="A93" s="15"/>
      <c r="B93" s="15"/>
      <c r="C93" s="15"/>
      <c r="D93" s="15"/>
      <c r="E93" s="15"/>
      <c r="F93" s="15"/>
      <c r="G93" s="15"/>
      <c r="H93" s="15"/>
      <c r="I93" s="231"/>
      <c r="J93" s="231"/>
      <c r="K93" s="231"/>
      <c r="L93" s="231"/>
      <c r="M93" s="231"/>
      <c r="N93" s="231"/>
      <c r="O93" s="231"/>
      <c r="P93" s="231"/>
      <c r="Q93" s="231"/>
      <c r="R93" s="231"/>
      <c r="S93" s="231"/>
      <c r="T93" s="231"/>
      <c r="U93" s="15"/>
      <c r="V93" s="15"/>
      <c r="W93" s="15"/>
      <c r="X93" s="15"/>
      <c r="Y93" s="15"/>
      <c r="Z93" s="15"/>
      <c r="AA93" s="15"/>
      <c r="AB93" s="15"/>
      <c r="AC93" s="15"/>
      <c r="AD93" s="15"/>
      <c r="AE93" s="15"/>
      <c r="AF93" s="15"/>
      <c r="AG93" s="15"/>
      <c r="AH93" s="15"/>
      <c r="AI93" s="15"/>
      <c r="AJ93" s="15"/>
      <c r="AK93" s="15"/>
      <c r="AL93" s="15"/>
      <c r="AM93" s="15"/>
      <c r="AN93" s="15"/>
    </row>
    <row r="94" spans="1:40" x14ac:dyDescent="0.2">
      <c r="A94" s="15"/>
      <c r="B94" s="15"/>
      <c r="C94" s="15"/>
      <c r="D94" s="15"/>
      <c r="E94" s="15"/>
      <c r="F94" s="15"/>
      <c r="G94" s="15"/>
      <c r="H94" s="15"/>
      <c r="I94" s="231"/>
      <c r="J94" s="231"/>
      <c r="K94" s="231"/>
      <c r="L94" s="231"/>
      <c r="M94" s="231"/>
      <c r="N94" s="231"/>
      <c r="O94" s="231"/>
      <c r="P94" s="231"/>
      <c r="Q94" s="231"/>
      <c r="R94" s="231"/>
      <c r="S94" s="231"/>
      <c r="T94" s="231"/>
      <c r="U94" s="15"/>
      <c r="V94" s="15"/>
      <c r="W94" s="15"/>
      <c r="X94" s="15"/>
      <c r="Y94" s="15"/>
      <c r="Z94" s="15"/>
      <c r="AA94" s="15"/>
      <c r="AB94" s="15"/>
      <c r="AC94" s="15"/>
      <c r="AD94" s="15"/>
      <c r="AE94" s="15"/>
      <c r="AF94" s="15"/>
      <c r="AG94" s="15"/>
      <c r="AH94" s="15"/>
      <c r="AI94" s="15"/>
      <c r="AJ94" s="15"/>
      <c r="AK94" s="15"/>
      <c r="AL94" s="15"/>
      <c r="AM94" s="15"/>
      <c r="AN94" s="15"/>
    </row>
    <row r="95" spans="1:40" x14ac:dyDescent="0.2">
      <c r="A95" s="15"/>
      <c r="B95" s="15"/>
      <c r="C95" s="15"/>
      <c r="D95" s="15"/>
      <c r="E95" s="15"/>
      <c r="F95" s="15"/>
      <c r="G95" s="15"/>
      <c r="H95" s="15"/>
      <c r="I95" s="231"/>
      <c r="J95" s="231"/>
      <c r="K95" s="231"/>
      <c r="L95" s="231"/>
      <c r="M95" s="231"/>
      <c r="N95" s="231"/>
      <c r="O95" s="231"/>
      <c r="P95" s="231"/>
      <c r="Q95" s="231"/>
      <c r="R95" s="231"/>
      <c r="S95" s="231"/>
      <c r="T95" s="231"/>
      <c r="U95" s="15"/>
      <c r="V95" s="15"/>
      <c r="W95" s="15"/>
      <c r="X95" s="15"/>
      <c r="Y95" s="15"/>
      <c r="Z95" s="15"/>
      <c r="AA95" s="15"/>
      <c r="AB95" s="15"/>
      <c r="AC95" s="15"/>
      <c r="AD95" s="15"/>
      <c r="AE95" s="15"/>
      <c r="AF95" s="15"/>
      <c r="AG95" s="15"/>
      <c r="AH95" s="15"/>
      <c r="AI95" s="15"/>
      <c r="AJ95" s="15"/>
      <c r="AK95" s="15"/>
      <c r="AL95" s="15"/>
      <c r="AM95" s="15"/>
      <c r="AN95" s="15"/>
    </row>
    <row r="96" spans="1:40" x14ac:dyDescent="0.2">
      <c r="A96" s="15"/>
      <c r="B96" s="15"/>
      <c r="C96" s="15"/>
      <c r="D96" s="15"/>
      <c r="E96" s="15"/>
      <c r="F96" s="15"/>
      <c r="G96" s="15"/>
      <c r="H96" s="15"/>
      <c r="I96" s="231"/>
      <c r="J96" s="231"/>
      <c r="K96" s="231"/>
      <c r="L96" s="231"/>
      <c r="M96" s="231"/>
      <c r="N96" s="231"/>
      <c r="O96" s="231"/>
      <c r="P96" s="231"/>
      <c r="Q96" s="231"/>
      <c r="R96" s="231"/>
      <c r="S96" s="231"/>
      <c r="T96" s="231"/>
      <c r="U96" s="15"/>
      <c r="V96" s="15"/>
      <c r="W96" s="15"/>
      <c r="X96" s="15"/>
      <c r="Y96" s="15"/>
      <c r="Z96" s="15"/>
      <c r="AA96" s="15"/>
      <c r="AB96" s="15"/>
      <c r="AC96" s="15"/>
      <c r="AD96" s="15"/>
      <c r="AE96" s="15"/>
      <c r="AF96" s="15"/>
      <c r="AG96" s="15"/>
      <c r="AH96" s="15"/>
      <c r="AI96" s="15"/>
      <c r="AJ96" s="15"/>
      <c r="AK96" s="15"/>
      <c r="AL96" s="15"/>
      <c r="AM96" s="15"/>
      <c r="AN96" s="15"/>
    </row>
    <row r="97" spans="9:20" s="15" customFormat="1" x14ac:dyDescent="0.2">
      <c r="I97" s="231"/>
      <c r="J97" s="231"/>
      <c r="K97" s="231"/>
      <c r="L97" s="231"/>
      <c r="M97" s="231"/>
      <c r="N97" s="231"/>
      <c r="O97" s="231"/>
      <c r="P97" s="231"/>
      <c r="Q97" s="231"/>
      <c r="R97" s="231"/>
      <c r="S97" s="231"/>
      <c r="T97" s="231"/>
    </row>
    <row r="98" spans="9:20" s="15" customFormat="1" x14ac:dyDescent="0.2">
      <c r="I98" s="231"/>
      <c r="J98" s="231"/>
      <c r="K98" s="231"/>
      <c r="L98" s="231"/>
      <c r="M98" s="231"/>
      <c r="N98" s="231"/>
      <c r="O98" s="231"/>
      <c r="P98" s="231"/>
      <c r="Q98" s="231"/>
      <c r="R98" s="231"/>
      <c r="S98" s="231"/>
      <c r="T98" s="231"/>
    </row>
    <row r="99" spans="9:20" s="15" customFormat="1" x14ac:dyDescent="0.2">
      <c r="I99" s="231"/>
      <c r="J99" s="231"/>
      <c r="K99" s="231"/>
      <c r="L99" s="231"/>
      <c r="M99" s="231"/>
      <c r="N99" s="231"/>
      <c r="O99" s="231"/>
      <c r="P99" s="231"/>
      <c r="Q99" s="231"/>
      <c r="R99" s="231"/>
      <c r="S99" s="231"/>
      <c r="T99" s="231"/>
    </row>
    <row r="100" spans="9:20" s="15" customFormat="1" x14ac:dyDescent="0.2">
      <c r="I100" s="231"/>
      <c r="J100" s="231"/>
      <c r="K100" s="231"/>
      <c r="L100" s="231"/>
      <c r="M100" s="231"/>
      <c r="N100" s="231"/>
      <c r="O100" s="231"/>
      <c r="P100" s="231"/>
      <c r="Q100" s="231"/>
      <c r="R100" s="231"/>
      <c r="S100" s="231"/>
      <c r="T100" s="231"/>
    </row>
    <row r="101" spans="9:20" s="15" customFormat="1" x14ac:dyDescent="0.2">
      <c r="I101" s="231"/>
      <c r="J101" s="231"/>
      <c r="K101" s="231"/>
      <c r="L101" s="231"/>
      <c r="M101" s="231"/>
      <c r="N101" s="231"/>
      <c r="O101" s="231"/>
      <c r="P101" s="231"/>
      <c r="Q101" s="231"/>
      <c r="R101" s="231"/>
      <c r="S101" s="231"/>
      <c r="T101" s="231"/>
    </row>
    <row r="102" spans="9:20" s="15" customFormat="1" x14ac:dyDescent="0.2">
      <c r="I102" s="231"/>
      <c r="J102" s="231"/>
      <c r="K102" s="231"/>
      <c r="L102" s="231"/>
      <c r="M102" s="231"/>
      <c r="N102" s="231"/>
      <c r="O102" s="231"/>
      <c r="P102" s="231"/>
      <c r="Q102" s="231"/>
      <c r="R102" s="231"/>
      <c r="S102" s="231"/>
      <c r="T102" s="231"/>
    </row>
    <row r="103" spans="9:20" s="15" customFormat="1" x14ac:dyDescent="0.2">
      <c r="I103" s="231"/>
      <c r="J103" s="231"/>
      <c r="K103" s="231"/>
      <c r="L103" s="231"/>
      <c r="M103" s="231"/>
      <c r="N103" s="231"/>
      <c r="O103" s="231"/>
      <c r="P103" s="231"/>
      <c r="Q103" s="231"/>
      <c r="R103" s="231"/>
      <c r="S103" s="231"/>
      <c r="T103" s="231"/>
    </row>
    <row r="104" spans="9:20" s="15" customFormat="1" x14ac:dyDescent="0.2">
      <c r="I104" s="231"/>
      <c r="J104" s="231"/>
      <c r="K104" s="231"/>
      <c r="L104" s="231"/>
      <c r="M104" s="231"/>
      <c r="N104" s="231"/>
      <c r="O104" s="231"/>
      <c r="P104" s="231"/>
      <c r="Q104" s="231"/>
      <c r="R104" s="231"/>
      <c r="S104" s="231"/>
      <c r="T104" s="231"/>
    </row>
    <row r="105" spans="9:20" s="15" customFormat="1" x14ac:dyDescent="0.2">
      <c r="I105" s="230"/>
      <c r="J105" s="230"/>
      <c r="K105" s="230"/>
      <c r="L105" s="230"/>
      <c r="M105" s="230"/>
      <c r="N105" s="230"/>
      <c r="O105" s="230"/>
      <c r="P105" s="230"/>
      <c r="Q105" s="230"/>
      <c r="R105" s="230"/>
      <c r="S105" s="230"/>
      <c r="T105" s="230"/>
    </row>
    <row r="106" spans="9:20" s="15" customFormat="1" x14ac:dyDescent="0.2">
      <c r="I106" s="230"/>
      <c r="J106" s="230"/>
      <c r="K106" s="230"/>
      <c r="L106" s="230"/>
      <c r="M106" s="230"/>
      <c r="N106" s="230"/>
      <c r="O106" s="230"/>
      <c r="P106" s="230"/>
      <c r="Q106" s="230"/>
      <c r="R106" s="230"/>
      <c r="S106" s="230"/>
      <c r="T106" s="230"/>
    </row>
    <row r="107" spans="9:20" s="15" customFormat="1" x14ac:dyDescent="0.2">
      <c r="I107" s="230"/>
      <c r="J107" s="230"/>
      <c r="K107" s="230"/>
      <c r="L107" s="230"/>
      <c r="M107" s="230"/>
      <c r="N107" s="230"/>
      <c r="O107" s="230"/>
      <c r="P107" s="230"/>
      <c r="Q107" s="230"/>
      <c r="R107" s="230"/>
      <c r="S107" s="230"/>
      <c r="T107" s="230"/>
    </row>
    <row r="108" spans="9:20" s="15" customFormat="1" x14ac:dyDescent="0.2">
      <c r="I108" s="230"/>
      <c r="J108" s="230"/>
      <c r="K108" s="230"/>
      <c r="L108" s="230"/>
      <c r="M108" s="230"/>
      <c r="N108" s="230"/>
      <c r="O108" s="230"/>
      <c r="P108" s="230"/>
      <c r="Q108" s="230"/>
      <c r="R108" s="230"/>
      <c r="S108" s="230"/>
      <c r="T108" s="230"/>
    </row>
    <row r="109" spans="9:20" s="15" customFormat="1" x14ac:dyDescent="0.2">
      <c r="I109" s="230"/>
      <c r="J109" s="230"/>
      <c r="K109" s="230"/>
      <c r="L109" s="230"/>
      <c r="M109" s="230"/>
      <c r="N109" s="230"/>
      <c r="O109" s="230"/>
      <c r="P109" s="230"/>
      <c r="Q109" s="230"/>
      <c r="R109" s="230"/>
      <c r="S109" s="230"/>
      <c r="T109" s="230"/>
    </row>
    <row r="110" spans="9:20" s="15" customFormat="1" x14ac:dyDescent="0.2">
      <c r="I110" s="230"/>
      <c r="J110" s="230"/>
      <c r="K110" s="230"/>
      <c r="L110" s="230"/>
      <c r="M110" s="230"/>
      <c r="N110" s="230"/>
      <c r="O110" s="230"/>
      <c r="P110" s="230"/>
      <c r="Q110" s="230"/>
      <c r="R110" s="230"/>
      <c r="S110" s="230"/>
      <c r="T110" s="230"/>
    </row>
    <row r="111" spans="9:20" s="15" customFormat="1" x14ac:dyDescent="0.2">
      <c r="I111" s="230"/>
      <c r="J111" s="230"/>
      <c r="K111" s="230"/>
      <c r="L111" s="230"/>
      <c r="M111" s="230"/>
      <c r="N111" s="230"/>
      <c r="O111" s="230"/>
      <c r="P111" s="230"/>
      <c r="Q111" s="230"/>
      <c r="R111" s="230"/>
      <c r="S111" s="230"/>
      <c r="T111" s="230"/>
    </row>
    <row r="112" spans="9:20" s="15" customFormat="1" x14ac:dyDescent="0.2">
      <c r="I112" s="230"/>
      <c r="J112" s="230"/>
      <c r="K112" s="230"/>
      <c r="L112" s="230"/>
      <c r="M112" s="230"/>
      <c r="N112" s="230"/>
      <c r="O112" s="230"/>
      <c r="P112" s="230"/>
      <c r="Q112" s="230"/>
      <c r="R112" s="230"/>
      <c r="S112" s="230"/>
      <c r="T112" s="230"/>
    </row>
    <row r="113" spans="9:20" s="15" customFormat="1" x14ac:dyDescent="0.2">
      <c r="I113" s="230"/>
      <c r="J113" s="230"/>
      <c r="K113" s="230"/>
      <c r="L113" s="230"/>
      <c r="M113" s="230"/>
      <c r="N113" s="230"/>
      <c r="O113" s="230"/>
      <c r="P113" s="230"/>
      <c r="Q113" s="230"/>
      <c r="R113" s="230"/>
      <c r="S113" s="230"/>
      <c r="T113" s="230"/>
    </row>
    <row r="114" spans="9:20" s="15" customFormat="1" x14ac:dyDescent="0.2">
      <c r="I114" s="230"/>
      <c r="J114" s="230"/>
      <c r="K114" s="230"/>
      <c r="L114" s="230"/>
      <c r="M114" s="230"/>
      <c r="N114" s="230"/>
      <c r="O114" s="230"/>
      <c r="P114" s="230"/>
      <c r="Q114" s="230"/>
      <c r="R114" s="230"/>
      <c r="S114" s="230"/>
      <c r="T114" s="230"/>
    </row>
    <row r="115" spans="9:20" s="15" customFormat="1" x14ac:dyDescent="0.2">
      <c r="I115" s="230"/>
      <c r="J115" s="230"/>
      <c r="K115" s="230"/>
      <c r="L115" s="230"/>
      <c r="M115" s="230"/>
      <c r="N115" s="230"/>
      <c r="O115" s="230"/>
      <c r="P115" s="230"/>
      <c r="Q115" s="230"/>
      <c r="R115" s="230"/>
      <c r="S115" s="230"/>
      <c r="T115" s="230"/>
    </row>
    <row r="116" spans="9:20" s="15" customFormat="1" x14ac:dyDescent="0.2">
      <c r="I116" s="230"/>
      <c r="J116" s="230"/>
      <c r="K116" s="230"/>
      <c r="L116" s="230"/>
      <c r="M116" s="230"/>
      <c r="N116" s="230"/>
      <c r="O116" s="230"/>
      <c r="P116" s="230"/>
      <c r="Q116" s="230"/>
      <c r="R116" s="230"/>
      <c r="S116" s="230"/>
      <c r="T116" s="230"/>
    </row>
    <row r="117" spans="9:20" s="15" customFormat="1" x14ac:dyDescent="0.2">
      <c r="I117" s="231"/>
      <c r="J117" s="231"/>
      <c r="K117" s="231"/>
      <c r="L117" s="231"/>
      <c r="M117" s="231"/>
      <c r="N117" s="231"/>
      <c r="O117" s="231"/>
      <c r="P117" s="231"/>
      <c r="Q117" s="231"/>
      <c r="R117" s="231"/>
      <c r="S117" s="231"/>
      <c r="T117" s="231"/>
    </row>
    <row r="118" spans="9:20" s="15" customFormat="1" x14ac:dyDescent="0.2"/>
    <row r="119" spans="9:20" s="15" customFormat="1" x14ac:dyDescent="0.2"/>
    <row r="120" spans="9:20" s="15" customFormat="1" x14ac:dyDescent="0.2"/>
    <row r="121" spans="9:20" s="15" customFormat="1" x14ac:dyDescent="0.2"/>
    <row r="122" spans="9:20" s="15" customFormat="1" x14ac:dyDescent="0.2"/>
    <row r="123" spans="9:20" s="15" customFormat="1" x14ac:dyDescent="0.2"/>
    <row r="124" spans="9:20" s="15" customFormat="1" x14ac:dyDescent="0.2"/>
    <row r="125" spans="9:20" s="15" customFormat="1" x14ac:dyDescent="0.2"/>
    <row r="126" spans="9:20" s="15" customFormat="1" x14ac:dyDescent="0.2"/>
    <row r="127" spans="9:20" s="15" customFormat="1" x14ac:dyDescent="0.2"/>
    <row r="128" spans="9:20"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sheetData>
  <sheetProtection password="EB12" sheet="1" objects="1" scenarios="1" selectLockedCells="1"/>
  <mergeCells count="101">
    <mergeCell ref="AB37:AC37"/>
    <mergeCell ref="AB38:AC38"/>
    <mergeCell ref="AB39:AC39"/>
    <mergeCell ref="AB40:AC40"/>
    <mergeCell ref="AB41:AC41"/>
    <mergeCell ref="AB32:AC32"/>
    <mergeCell ref="AB33:AC33"/>
    <mergeCell ref="AB34:AC34"/>
    <mergeCell ref="AB35:AC35"/>
    <mergeCell ref="AB36:AC36"/>
    <mergeCell ref="AB27:AC27"/>
    <mergeCell ref="AB28:AC28"/>
    <mergeCell ref="AB29:AC29"/>
    <mergeCell ref="AB30:AC30"/>
    <mergeCell ref="AB31:AC31"/>
    <mergeCell ref="AB22:AC22"/>
    <mergeCell ref="AB23:AC23"/>
    <mergeCell ref="AB24:AC24"/>
    <mergeCell ref="AB25:AC25"/>
    <mergeCell ref="AB26:AC26"/>
    <mergeCell ref="AA18:AD18"/>
    <mergeCell ref="AA21:AC21"/>
    <mergeCell ref="AB20:AC20"/>
    <mergeCell ref="AC19:AD19"/>
    <mergeCell ref="W21:X21"/>
    <mergeCell ref="W17:Y17"/>
    <mergeCell ref="A1:N1"/>
    <mergeCell ref="A2:N2"/>
    <mergeCell ref="A4:N4"/>
    <mergeCell ref="A6:D6"/>
    <mergeCell ref="A17:C17"/>
    <mergeCell ref="W19:W20"/>
    <mergeCell ref="X19:X20"/>
    <mergeCell ref="A7:C7"/>
    <mergeCell ref="A8:B8"/>
    <mergeCell ref="R19:R20"/>
    <mergeCell ref="AA17:AD17"/>
    <mergeCell ref="M17:U17"/>
    <mergeCell ref="A43:E43"/>
    <mergeCell ref="D44:E44"/>
    <mergeCell ref="A44:B44"/>
    <mergeCell ref="A19:F19"/>
    <mergeCell ref="C20:C21"/>
    <mergeCell ref="A9:B11"/>
    <mergeCell ref="C9:C11"/>
    <mergeCell ref="O18:P18"/>
    <mergeCell ref="M19:M20"/>
    <mergeCell ref="N19:N20"/>
    <mergeCell ref="B20:B21"/>
    <mergeCell ref="A20:A21"/>
    <mergeCell ref="M21:N21"/>
    <mergeCell ref="G19:J20"/>
    <mergeCell ref="I83:T83"/>
    <mergeCell ref="I84:T84"/>
    <mergeCell ref="I85:T85"/>
    <mergeCell ref="A45:B45"/>
    <mergeCell ref="A46:B46"/>
    <mergeCell ref="A47:B47"/>
    <mergeCell ref="A48:B48"/>
    <mergeCell ref="A49:B49"/>
    <mergeCell ref="A50:B50"/>
    <mergeCell ref="E52:F52"/>
    <mergeCell ref="D46:E46"/>
    <mergeCell ref="D47:E47"/>
    <mergeCell ref="D48:E48"/>
    <mergeCell ref="D49:E49"/>
    <mergeCell ref="D50:E50"/>
    <mergeCell ref="D45:E45"/>
    <mergeCell ref="E51:F51"/>
    <mergeCell ref="I86:T86"/>
    <mergeCell ref="I87:T87"/>
    <mergeCell ref="I88:T88"/>
    <mergeCell ref="I89:T89"/>
    <mergeCell ref="I90:T90"/>
    <mergeCell ref="I91:T91"/>
    <mergeCell ref="I92:T92"/>
    <mergeCell ref="I93:T93"/>
    <mergeCell ref="I94:T94"/>
    <mergeCell ref="I113:T113"/>
    <mergeCell ref="I114:T114"/>
    <mergeCell ref="I115:T115"/>
    <mergeCell ref="I116:T116"/>
    <mergeCell ref="I117:T117"/>
    <mergeCell ref="I95:T95"/>
    <mergeCell ref="I96:T96"/>
    <mergeCell ref="I97:T97"/>
    <mergeCell ref="I98:T98"/>
    <mergeCell ref="I99:T99"/>
    <mergeCell ref="I100:T100"/>
    <mergeCell ref="I112:T112"/>
    <mergeCell ref="I101:T101"/>
    <mergeCell ref="I102:T102"/>
    <mergeCell ref="I103:T103"/>
    <mergeCell ref="I104:T104"/>
    <mergeCell ref="I105:T105"/>
    <mergeCell ref="I106:T106"/>
    <mergeCell ref="I107:T107"/>
    <mergeCell ref="I108:T108"/>
    <mergeCell ref="I109:T109"/>
    <mergeCell ref="I110:T110"/>
    <mergeCell ref="I111:T111"/>
  </mergeCells>
  <conditionalFormatting sqref="Y19">
    <cfRule type="expression" dxfId="21" priority="16">
      <formula>$R$21&lt;0.05</formula>
    </cfRule>
    <cfRule type="expression" dxfId="20" priority="19">
      <formula>$R$21&gt;0.05</formula>
    </cfRule>
  </conditionalFormatting>
  <conditionalFormatting sqref="AB19">
    <cfRule type="expression" dxfId="19" priority="4" stopIfTrue="1">
      <formula>$AB$19=""</formula>
    </cfRule>
  </conditionalFormatting>
  <conditionalFormatting sqref="C9:C11">
    <cfRule type="cellIs" dxfId="18" priority="3" operator="greaterThan">
      <formula>1</formula>
    </cfRule>
    <cfRule type="expression" dxfId="17" priority="5">
      <formula>$C$9=1</formula>
    </cfRule>
    <cfRule type="cellIs" dxfId="16" priority="6" operator="between">
      <formula>0.96</formula>
      <formula>0.97</formula>
    </cfRule>
    <cfRule type="cellIs" dxfId="15" priority="7" operator="between">
      <formula>0.91</formula>
      <formula>0.94</formula>
    </cfRule>
    <cfRule type="cellIs" dxfId="14" priority="8" operator="between">
      <formula>0.81</formula>
      <formula>0.89</formula>
    </cfRule>
    <cfRule type="cellIs" dxfId="13" priority="9" operator="between">
      <formula>0.01</formula>
      <formula>0.79</formula>
    </cfRule>
  </conditionalFormatting>
  <conditionalFormatting sqref="Y21">
    <cfRule type="expression" dxfId="12" priority="1">
      <formula>$R$21&gt;0.05</formula>
    </cfRule>
    <cfRule type="expression" dxfId="11" priority="2">
      <formula>$R$21&lt;0.05</formula>
    </cfRule>
  </conditionalFormatting>
  <hyperlinks>
    <hyperlink ref="A63" r:id="rId1"/>
    <hyperlink ref="A62" r:id="rId2"/>
  </hyperlinks>
  <pageMargins left="0.3" right="0.3" top="0.3" bottom="0.3" header="0.5" footer="0.5"/>
  <pageSetup scale="66" orientation="landscape" blackAndWhite="1"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N138"/>
  <sheetViews>
    <sheetView zoomScale="70" zoomScaleNormal="70" workbookViewId="0">
      <selection activeCell="AB19" sqref="AB19"/>
    </sheetView>
  </sheetViews>
  <sheetFormatPr defaultColWidth="8.85546875" defaultRowHeight="12.75" x14ac:dyDescent="0.2"/>
  <cols>
    <col min="1" max="1" width="14.5703125" style="1" customWidth="1"/>
    <col min="2" max="2" width="27.5703125" style="1" customWidth="1"/>
    <col min="3" max="3" width="12.140625" style="1" customWidth="1"/>
    <col min="4" max="4" width="14.28515625" style="1" customWidth="1"/>
    <col min="5" max="5" width="14" style="1" customWidth="1"/>
    <col min="6" max="6" width="9.5703125" style="1" customWidth="1"/>
    <col min="7" max="7" width="10.5703125" style="1" customWidth="1"/>
    <col min="8" max="8" width="5.7109375" style="1" customWidth="1"/>
    <col min="9" max="9" width="8.7109375" style="1" bestFit="1" customWidth="1"/>
    <col min="10" max="10" width="10" style="1" bestFit="1" customWidth="1"/>
    <col min="11" max="11" width="3.28515625" style="1" customWidth="1"/>
    <col min="12" max="12" width="2.28515625" style="1" customWidth="1"/>
    <col min="13" max="13" width="14.42578125" style="1" customWidth="1"/>
    <col min="14" max="14" width="22.42578125" style="1" customWidth="1"/>
    <col min="15" max="15" width="17.5703125" style="1" customWidth="1"/>
    <col min="16" max="16" width="18.7109375" style="1" customWidth="1"/>
    <col min="17" max="17" width="10.42578125" style="1" bestFit="1" customWidth="1"/>
    <col min="18" max="18" width="16.28515625" style="1" customWidth="1"/>
    <col min="19" max="19" width="18.140625" style="1" customWidth="1"/>
    <col min="20" max="20" width="4" style="1" customWidth="1"/>
    <col min="21" max="21" width="17.140625" style="1" customWidth="1"/>
    <col min="22" max="22" width="4.140625" style="1" customWidth="1"/>
    <col min="23" max="23" width="14.42578125" style="1" customWidth="1"/>
    <col min="24" max="24" width="35.42578125" style="1" customWidth="1"/>
    <col min="25" max="25" width="21.85546875" style="1" customWidth="1"/>
    <col min="26" max="26" width="2.42578125" style="1" customWidth="1"/>
    <col min="27" max="27" width="16.140625" style="1" customWidth="1"/>
    <col min="28" max="28" width="7.42578125" style="1" customWidth="1"/>
    <col min="29" max="29" width="35.140625" style="1" customWidth="1"/>
    <col min="30" max="30" width="27.28515625" style="1" customWidth="1"/>
    <col min="31" max="16384" width="8.85546875" style="1"/>
  </cols>
  <sheetData>
    <row r="1" spans="1:40" ht="20.25" x14ac:dyDescent="0.3">
      <c r="A1" s="281" t="s">
        <v>69</v>
      </c>
      <c r="B1" s="282"/>
      <c r="C1" s="282"/>
      <c r="D1" s="282"/>
      <c r="E1" s="282"/>
      <c r="F1" s="282"/>
      <c r="G1" s="282"/>
      <c r="H1" s="282"/>
      <c r="I1" s="282"/>
      <c r="J1" s="282"/>
      <c r="K1" s="282"/>
      <c r="L1" s="282"/>
      <c r="M1" s="282"/>
      <c r="N1" s="282"/>
      <c r="O1" s="35"/>
      <c r="P1" s="36"/>
      <c r="Q1" s="36"/>
      <c r="R1" s="36"/>
      <c r="S1" s="36"/>
      <c r="T1" s="36"/>
      <c r="U1" s="36"/>
      <c r="V1" s="36"/>
      <c r="W1" s="15"/>
      <c r="X1" s="15"/>
      <c r="Y1" s="15"/>
      <c r="Z1" s="15"/>
      <c r="AA1" s="15"/>
      <c r="AB1" s="15"/>
      <c r="AC1" s="15"/>
      <c r="AD1" s="15"/>
      <c r="AE1" s="15"/>
      <c r="AF1" s="15"/>
      <c r="AG1" s="15"/>
      <c r="AH1" s="15"/>
      <c r="AI1" s="15"/>
      <c r="AJ1" s="15"/>
      <c r="AK1" s="15"/>
      <c r="AL1" s="15"/>
      <c r="AM1" s="15"/>
      <c r="AN1" s="15"/>
    </row>
    <row r="2" spans="1:40" ht="20.25" x14ac:dyDescent="0.3">
      <c r="A2" s="282" t="s">
        <v>70</v>
      </c>
      <c r="B2" s="282"/>
      <c r="C2" s="282"/>
      <c r="D2" s="282"/>
      <c r="E2" s="282"/>
      <c r="F2" s="282"/>
      <c r="G2" s="282"/>
      <c r="H2" s="282"/>
      <c r="I2" s="282"/>
      <c r="J2" s="282"/>
      <c r="K2" s="282"/>
      <c r="L2" s="282"/>
      <c r="M2" s="282"/>
      <c r="N2" s="282"/>
      <c r="O2" s="35"/>
      <c r="P2" s="36"/>
      <c r="Q2" s="36"/>
      <c r="R2" s="36"/>
      <c r="S2" s="36"/>
      <c r="T2" s="36"/>
      <c r="U2" s="36"/>
      <c r="V2" s="36"/>
      <c r="W2" s="15"/>
      <c r="X2" s="15"/>
      <c r="Y2" s="15"/>
      <c r="Z2" s="15"/>
      <c r="AA2" s="15"/>
      <c r="AB2" s="15"/>
      <c r="AC2" s="15"/>
      <c r="AD2" s="15"/>
      <c r="AE2" s="15"/>
      <c r="AF2" s="15"/>
      <c r="AG2" s="15"/>
      <c r="AH2" s="15"/>
      <c r="AI2" s="15"/>
      <c r="AJ2" s="15"/>
      <c r="AK2" s="15"/>
      <c r="AL2" s="15"/>
      <c r="AM2" s="15"/>
      <c r="AN2" s="15"/>
    </row>
    <row r="3" spans="1:40" ht="20.25" x14ac:dyDescent="0.3">
      <c r="A3" s="139" t="s">
        <v>240</v>
      </c>
      <c r="B3" s="197"/>
      <c r="C3" s="197"/>
      <c r="D3" s="197"/>
      <c r="E3" s="197"/>
      <c r="F3" s="197"/>
      <c r="G3" s="197"/>
      <c r="H3" s="197"/>
      <c r="I3" s="197"/>
      <c r="J3" s="197"/>
      <c r="K3" s="197"/>
      <c r="L3" s="197"/>
      <c r="M3" s="197"/>
      <c r="N3" s="197"/>
      <c r="O3" s="35"/>
      <c r="P3" s="36"/>
      <c r="Q3" s="36"/>
      <c r="R3" s="36"/>
      <c r="S3" s="36"/>
      <c r="T3" s="36"/>
      <c r="U3" s="36"/>
      <c r="V3" s="36"/>
      <c r="W3" s="15"/>
      <c r="X3" s="15"/>
      <c r="Y3" s="15"/>
      <c r="Z3" s="15"/>
      <c r="AA3" s="15"/>
      <c r="AB3" s="15"/>
      <c r="AC3" s="15"/>
      <c r="AD3" s="15"/>
      <c r="AE3" s="15"/>
      <c r="AF3" s="15"/>
      <c r="AG3" s="15"/>
      <c r="AH3" s="15"/>
      <c r="AI3" s="15"/>
      <c r="AJ3" s="15"/>
      <c r="AK3" s="15"/>
      <c r="AL3" s="15"/>
      <c r="AM3" s="15"/>
      <c r="AN3" s="15"/>
    </row>
    <row r="4" spans="1:40" ht="19.5" customHeight="1" x14ac:dyDescent="0.2">
      <c r="A4" s="283" t="s">
        <v>192</v>
      </c>
      <c r="B4" s="284"/>
      <c r="C4" s="284"/>
      <c r="D4" s="284"/>
      <c r="E4" s="284"/>
      <c r="F4" s="284"/>
      <c r="G4" s="284"/>
      <c r="H4" s="284"/>
      <c r="I4" s="284"/>
      <c r="J4" s="284"/>
      <c r="K4" s="284"/>
      <c r="L4" s="284"/>
      <c r="M4" s="284"/>
      <c r="N4" s="284"/>
      <c r="O4" s="35"/>
      <c r="P4" s="36"/>
      <c r="Q4" s="36"/>
      <c r="R4" s="36"/>
      <c r="S4" s="36"/>
      <c r="T4" s="36"/>
      <c r="U4" s="36"/>
      <c r="V4" s="36"/>
      <c r="W4" s="15"/>
      <c r="X4" s="15"/>
      <c r="Y4" s="15"/>
      <c r="Z4" s="15"/>
      <c r="AA4" s="15"/>
      <c r="AB4" s="15"/>
      <c r="AC4" s="15"/>
      <c r="AD4" s="15"/>
      <c r="AE4" s="15"/>
      <c r="AF4" s="15"/>
      <c r="AG4" s="15"/>
      <c r="AH4" s="15"/>
      <c r="AI4" s="15"/>
      <c r="AJ4" s="15"/>
      <c r="AK4" s="15"/>
      <c r="AL4" s="15"/>
      <c r="AM4" s="15"/>
      <c r="AN4" s="15"/>
    </row>
    <row r="5" spans="1:40" x14ac:dyDescent="0.2">
      <c r="A5" s="15"/>
      <c r="B5" s="15"/>
      <c r="C5" s="15"/>
      <c r="D5" s="15"/>
      <c r="E5" s="16"/>
      <c r="F5" s="16"/>
      <c r="G5" s="15"/>
      <c r="H5" s="15"/>
      <c r="I5" s="15"/>
      <c r="J5" s="15"/>
      <c r="K5" s="15"/>
      <c r="L5" s="15"/>
      <c r="M5" s="15"/>
      <c r="N5" s="15"/>
      <c r="O5" s="35"/>
      <c r="P5" s="36"/>
      <c r="Q5" s="36"/>
      <c r="R5" s="36"/>
      <c r="S5" s="36"/>
      <c r="T5" s="36"/>
      <c r="U5" s="36"/>
      <c r="V5" s="36"/>
      <c r="W5" s="15"/>
      <c r="X5" s="15"/>
      <c r="Y5" s="15"/>
      <c r="Z5" s="15"/>
      <c r="AA5" s="15"/>
      <c r="AB5" s="15"/>
      <c r="AC5" s="15"/>
      <c r="AD5" s="15"/>
      <c r="AE5" s="15"/>
      <c r="AF5" s="15"/>
      <c r="AG5" s="15"/>
      <c r="AH5" s="15"/>
      <c r="AI5" s="15"/>
      <c r="AJ5" s="15"/>
      <c r="AK5" s="15"/>
      <c r="AL5" s="15"/>
      <c r="AM5" s="15"/>
      <c r="AN5" s="15"/>
    </row>
    <row r="6" spans="1:40" ht="18.75" customHeight="1" x14ac:dyDescent="0.2">
      <c r="A6" s="285" t="s">
        <v>67</v>
      </c>
      <c r="B6" s="285"/>
      <c r="C6" s="285"/>
      <c r="D6" s="285"/>
      <c r="E6" s="16"/>
      <c r="F6" s="16"/>
      <c r="G6" s="15"/>
      <c r="H6" s="15"/>
      <c r="I6" s="15"/>
      <c r="J6" s="15"/>
      <c r="K6" s="15"/>
      <c r="L6" s="15"/>
      <c r="M6" s="15"/>
      <c r="N6" s="15"/>
      <c r="O6" s="35"/>
      <c r="P6" s="36"/>
      <c r="Q6" s="36"/>
      <c r="R6" s="36"/>
      <c r="S6" s="36"/>
      <c r="T6" s="36"/>
      <c r="U6" s="36"/>
      <c r="V6" s="36"/>
      <c r="W6" s="15"/>
      <c r="X6" s="15"/>
      <c r="Y6" s="15"/>
      <c r="Z6" s="15"/>
      <c r="AA6" s="15"/>
      <c r="AB6" s="15"/>
      <c r="AC6" s="15"/>
      <c r="AD6" s="15"/>
      <c r="AE6" s="15"/>
      <c r="AF6" s="15"/>
      <c r="AG6" s="15"/>
      <c r="AH6" s="15"/>
      <c r="AI6" s="15"/>
      <c r="AJ6" s="15"/>
      <c r="AK6" s="15"/>
      <c r="AL6" s="15"/>
      <c r="AM6" s="15"/>
      <c r="AN6" s="15"/>
    </row>
    <row r="7" spans="1:40" x14ac:dyDescent="0.2">
      <c r="A7" s="286" t="s">
        <v>24</v>
      </c>
      <c r="B7" s="287"/>
      <c r="C7" s="288"/>
      <c r="D7" s="45"/>
      <c r="E7" s="45"/>
      <c r="F7" s="45"/>
      <c r="G7" s="45"/>
      <c r="H7" s="45"/>
      <c r="I7" s="45"/>
      <c r="J7" s="45"/>
      <c r="K7" s="45"/>
      <c r="L7" s="45"/>
      <c r="M7" s="45"/>
      <c r="N7" s="46"/>
      <c r="O7" s="35"/>
      <c r="P7" s="36"/>
      <c r="Q7" s="36"/>
      <c r="R7" s="36"/>
      <c r="S7" s="36"/>
      <c r="T7" s="36"/>
      <c r="U7" s="36"/>
      <c r="V7" s="36"/>
      <c r="W7" s="15"/>
      <c r="X7" s="15"/>
      <c r="Y7" s="15"/>
      <c r="Z7" s="15"/>
      <c r="AA7" s="15"/>
      <c r="AB7" s="15"/>
      <c r="AC7" s="15"/>
      <c r="AD7" s="15"/>
      <c r="AE7" s="15"/>
      <c r="AF7" s="15"/>
      <c r="AG7" s="15"/>
      <c r="AH7" s="15"/>
      <c r="AI7" s="15"/>
      <c r="AJ7" s="15"/>
      <c r="AK7" s="15"/>
      <c r="AL7" s="15"/>
      <c r="AM7" s="15"/>
      <c r="AN7" s="15"/>
    </row>
    <row r="8" spans="1:40" ht="15.75" customHeight="1" x14ac:dyDescent="0.2">
      <c r="A8" s="289" t="s">
        <v>203</v>
      </c>
      <c r="B8" s="290"/>
      <c r="C8" s="106">
        <v>0.1</v>
      </c>
      <c r="D8" s="189" t="s">
        <v>58</v>
      </c>
      <c r="E8" s="190"/>
      <c r="F8" s="190"/>
      <c r="G8" s="190"/>
      <c r="H8" s="190"/>
      <c r="I8" s="190"/>
      <c r="J8" s="190"/>
      <c r="K8" s="190"/>
      <c r="L8" s="190"/>
      <c r="M8" s="190"/>
      <c r="N8" s="191"/>
      <c r="O8" s="35"/>
      <c r="P8" s="37"/>
      <c r="Q8" s="37"/>
      <c r="R8" s="37"/>
      <c r="S8" s="37"/>
      <c r="T8" s="37"/>
      <c r="U8" s="37"/>
      <c r="V8" s="37"/>
      <c r="W8" s="15"/>
      <c r="X8" s="15"/>
      <c r="Y8" s="15"/>
      <c r="Z8" s="15"/>
      <c r="AA8" s="15"/>
      <c r="AB8" s="15"/>
      <c r="AC8" s="15"/>
      <c r="AD8" s="15"/>
      <c r="AE8" s="15"/>
      <c r="AF8" s="15"/>
      <c r="AG8" s="15"/>
      <c r="AH8" s="15"/>
      <c r="AI8" s="15"/>
      <c r="AJ8" s="15"/>
      <c r="AK8" s="15"/>
      <c r="AL8" s="15"/>
      <c r="AM8" s="15"/>
      <c r="AN8" s="15"/>
    </row>
    <row r="9" spans="1:40" x14ac:dyDescent="0.2">
      <c r="A9" s="249" t="s">
        <v>23</v>
      </c>
      <c r="B9" s="250"/>
      <c r="C9" s="255">
        <v>0.9</v>
      </c>
      <c r="D9" s="88" t="s">
        <v>45</v>
      </c>
      <c r="E9" s="77"/>
      <c r="F9" s="78"/>
      <c r="G9" s="77"/>
      <c r="H9" s="77"/>
      <c r="I9" s="77"/>
      <c r="J9" s="77"/>
      <c r="K9" s="77"/>
      <c r="L9" s="77"/>
      <c r="M9" s="77"/>
      <c r="N9" s="79"/>
      <c r="O9" s="35"/>
      <c r="P9" s="37"/>
      <c r="Q9" s="37"/>
      <c r="R9" s="37"/>
      <c r="S9" s="37"/>
      <c r="T9" s="37"/>
      <c r="U9" s="37"/>
      <c r="V9" s="37"/>
      <c r="W9" s="15"/>
      <c r="X9" s="15"/>
      <c r="Y9" s="15"/>
      <c r="Z9" s="15"/>
      <c r="AA9" s="15"/>
      <c r="AB9" s="15"/>
      <c r="AC9" s="15"/>
      <c r="AD9" s="15"/>
      <c r="AE9" s="15"/>
      <c r="AF9" s="15"/>
      <c r="AG9" s="15"/>
      <c r="AH9" s="15"/>
      <c r="AI9" s="15"/>
      <c r="AJ9" s="15"/>
      <c r="AK9" s="15"/>
      <c r="AL9" s="15"/>
      <c r="AM9" s="15"/>
      <c r="AN9" s="15"/>
    </row>
    <row r="10" spans="1:40" x14ac:dyDescent="0.2">
      <c r="A10" s="251"/>
      <c r="B10" s="252"/>
      <c r="C10" s="255"/>
      <c r="D10" s="88" t="s">
        <v>241</v>
      </c>
      <c r="E10" s="77"/>
      <c r="F10" s="78"/>
      <c r="G10" s="77"/>
      <c r="H10" s="77"/>
      <c r="I10" s="77"/>
      <c r="J10" s="77"/>
      <c r="K10" s="77"/>
      <c r="L10" s="77"/>
      <c r="M10" s="77"/>
      <c r="N10" s="79"/>
      <c r="O10" s="3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x14ac:dyDescent="0.2">
      <c r="A11" s="253"/>
      <c r="B11" s="254"/>
      <c r="C11" s="255"/>
      <c r="D11" s="89" t="s">
        <v>47</v>
      </c>
      <c r="E11" s="80"/>
      <c r="F11" s="81"/>
      <c r="G11" s="80"/>
      <c r="H11" s="80"/>
      <c r="I11" s="80"/>
      <c r="J11" s="80"/>
      <c r="K11" s="80"/>
      <c r="L11" s="80"/>
      <c r="M11" s="80"/>
      <c r="N11" s="82"/>
      <c r="O11" s="38"/>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row>
    <row r="12" spans="1:40" x14ac:dyDescent="0.2">
      <c r="A12" s="16"/>
      <c r="B12" s="15"/>
      <c r="C12" s="161" t="str">
        <f>IF(C9=80%,"",IF(C9=90%,"",IF(C9=95%,"",IF(C9=98%,"",IF(C9=99%,"","ERROR: allowable entries are ONLY: 80%,95%,98%, or 99%")))))</f>
        <v/>
      </c>
      <c r="D12" s="15"/>
      <c r="E12" s="15"/>
      <c r="F12" s="15"/>
      <c r="G12" s="15"/>
      <c r="H12" s="15"/>
      <c r="I12" s="15"/>
      <c r="J12" s="15"/>
      <c r="K12" s="15"/>
      <c r="L12" s="15"/>
      <c r="M12" s="15"/>
      <c r="N12" s="15"/>
      <c r="O12" s="38"/>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ht="15.75" x14ac:dyDescent="0.25">
      <c r="A13" s="16"/>
      <c r="B13" s="162" t="str">
        <f>IF(C8="","warning: error level must be added to cell C8","")</f>
        <v/>
      </c>
      <c r="C13" s="15"/>
      <c r="D13" s="15"/>
      <c r="E13" s="15"/>
      <c r="F13" s="15"/>
      <c r="G13" s="15"/>
      <c r="H13" s="15"/>
      <c r="I13" s="15"/>
      <c r="J13" s="15"/>
      <c r="K13" s="15"/>
      <c r="L13" s="15"/>
      <c r="M13" s="15"/>
      <c r="N13" s="15"/>
      <c r="O13" s="38"/>
      <c r="P13" s="15"/>
      <c r="Q13" s="15"/>
      <c r="R13" s="15"/>
      <c r="S13" s="15"/>
      <c r="T13" s="15"/>
      <c r="U13" s="15"/>
      <c r="V13" s="15"/>
      <c r="W13" s="15"/>
      <c r="X13" s="15"/>
      <c r="Y13" s="15"/>
      <c r="Z13" s="15"/>
      <c r="AA13" s="161" t="str">
        <f>IF(C8="","ANALYSIS ERROR: error level must be added to cell C8","")</f>
        <v/>
      </c>
      <c r="AB13" s="15"/>
      <c r="AC13" s="15"/>
      <c r="AD13" s="15"/>
      <c r="AE13" s="15"/>
      <c r="AF13" s="15"/>
      <c r="AG13" s="15"/>
      <c r="AH13" s="15"/>
      <c r="AI13" s="15"/>
      <c r="AJ13" s="15"/>
      <c r="AK13" s="15"/>
      <c r="AL13" s="15"/>
      <c r="AM13" s="15"/>
      <c r="AN13" s="15"/>
    </row>
    <row r="14" spans="1:40" ht="15.75" x14ac:dyDescent="0.25">
      <c r="A14" s="16"/>
      <c r="B14" s="162" t="str">
        <f>IF(C9="","warning: confidence level must be added to cell C9","")</f>
        <v/>
      </c>
      <c r="C14" s="15"/>
      <c r="D14" s="15"/>
      <c r="E14" s="15"/>
      <c r="F14" s="15"/>
      <c r="G14" s="15"/>
      <c r="H14" s="15"/>
      <c r="I14" s="15"/>
      <c r="J14" s="15"/>
      <c r="K14" s="15"/>
      <c r="L14" s="15"/>
      <c r="M14" s="15"/>
      <c r="N14" s="15"/>
      <c r="O14" s="38"/>
      <c r="P14" s="15"/>
      <c r="Q14" s="15"/>
      <c r="R14" s="15"/>
      <c r="S14" s="15"/>
      <c r="T14" s="15"/>
      <c r="U14" s="15"/>
      <c r="V14" s="15"/>
      <c r="W14" s="15"/>
      <c r="X14" s="15"/>
      <c r="Y14" s="15"/>
      <c r="Z14" s="15"/>
      <c r="AA14" s="161" t="str">
        <f>IF(C9="0","ANALYSIS ERROR: confidence level must be added to cell C9","")</f>
        <v/>
      </c>
      <c r="AB14" s="161" t="str">
        <f>IF(AB19=0,"ANALYSIS ERROR: Enter % of additional 'buffer' plots to be installed","")</f>
        <v/>
      </c>
      <c r="AC14" s="15"/>
      <c r="AD14" s="15"/>
      <c r="AE14" s="15"/>
      <c r="AF14" s="15"/>
      <c r="AG14" s="15"/>
      <c r="AH14" s="15"/>
      <c r="AI14" s="15"/>
      <c r="AJ14" s="15"/>
      <c r="AK14" s="15"/>
      <c r="AL14" s="15"/>
      <c r="AM14" s="15"/>
      <c r="AN14" s="15"/>
    </row>
    <row r="15" spans="1:40" ht="15.75" x14ac:dyDescent="0.25">
      <c r="A15" s="16"/>
      <c r="B15" s="162" t="str">
        <f>IF(C22="","warning: data for at least one stratum must be included","")</f>
        <v>warning: data for at least one stratum must be included</v>
      </c>
      <c r="C15" s="15"/>
      <c r="D15" s="15"/>
      <c r="E15" s="15"/>
      <c r="F15" s="15"/>
      <c r="G15" s="15"/>
      <c r="H15" s="15"/>
      <c r="I15" s="15"/>
      <c r="J15" s="15"/>
      <c r="K15" s="15"/>
      <c r="L15" s="15"/>
      <c r="M15" s="15"/>
      <c r="N15" s="15"/>
      <c r="O15" s="38"/>
      <c r="P15" s="15"/>
      <c r="Q15" s="15"/>
      <c r="R15" s="15"/>
      <c r="S15" s="15"/>
      <c r="T15" s="15"/>
      <c r="U15" s="15"/>
      <c r="V15" s="15"/>
      <c r="W15" s="15"/>
      <c r="X15" s="15"/>
      <c r="Y15" s="15"/>
      <c r="Z15" s="15"/>
      <c r="AA15" s="161" t="str">
        <f>IF(C8="","ANALYSIS ERROR: error level must be added to cell C8","")</f>
        <v/>
      </c>
      <c r="AB15" s="15"/>
      <c r="AC15" s="15"/>
      <c r="AD15" s="15"/>
      <c r="AE15" s="15"/>
      <c r="AF15" s="15"/>
      <c r="AG15" s="15"/>
      <c r="AH15" s="15"/>
      <c r="AI15" s="15"/>
      <c r="AJ15" s="15"/>
      <c r="AK15" s="15"/>
      <c r="AL15" s="15"/>
      <c r="AM15" s="15"/>
      <c r="AN15" s="15"/>
    </row>
    <row r="16" spans="1:40" ht="12.7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row>
    <row r="17" spans="1:40" ht="54" customHeight="1" x14ac:dyDescent="0.2">
      <c r="A17" s="285" t="s">
        <v>68</v>
      </c>
      <c r="B17" s="285"/>
      <c r="C17" s="285"/>
      <c r="D17" s="15"/>
      <c r="E17" s="15"/>
      <c r="F17" s="15"/>
      <c r="G17" s="15"/>
      <c r="H17" s="15"/>
      <c r="I17" s="15"/>
      <c r="J17" s="15"/>
      <c r="K17" s="15"/>
      <c r="L17" s="15"/>
      <c r="M17" s="296" t="s">
        <v>234</v>
      </c>
      <c r="N17" s="297"/>
      <c r="O17" s="297"/>
      <c r="P17" s="297"/>
      <c r="Q17" s="297"/>
      <c r="R17" s="297"/>
      <c r="S17" s="297"/>
      <c r="T17" s="297"/>
      <c r="U17" s="298"/>
      <c r="V17" s="15"/>
      <c r="W17" s="278" t="s">
        <v>235</v>
      </c>
      <c r="X17" s="279"/>
      <c r="Y17" s="280"/>
      <c r="Z17" s="15"/>
      <c r="AA17" s="293" t="s">
        <v>231</v>
      </c>
      <c r="AB17" s="294"/>
      <c r="AC17" s="294"/>
      <c r="AD17" s="295"/>
      <c r="AE17" s="15"/>
      <c r="AF17" s="15"/>
      <c r="AG17" s="15"/>
      <c r="AH17" s="15"/>
      <c r="AI17" s="15"/>
      <c r="AJ17" s="15"/>
      <c r="AK17" s="15"/>
      <c r="AL17" s="15"/>
      <c r="AM17" s="15"/>
      <c r="AN17" s="15"/>
    </row>
    <row r="18" spans="1:40" ht="45" customHeight="1" thickBot="1" x14ac:dyDescent="0.25">
      <c r="A18" s="47"/>
      <c r="B18" s="47"/>
      <c r="C18" s="47"/>
      <c r="D18" s="47"/>
      <c r="E18" s="47"/>
      <c r="F18" s="47"/>
      <c r="G18" s="61"/>
      <c r="H18" s="61"/>
      <c r="I18" s="61"/>
      <c r="J18" s="62"/>
      <c r="K18" s="15"/>
      <c r="L18" s="15"/>
      <c r="M18" s="83"/>
      <c r="N18" s="44"/>
      <c r="O18" s="256" t="s">
        <v>44</v>
      </c>
      <c r="P18" s="257"/>
      <c r="Q18" s="198"/>
      <c r="R18" s="199" t="s">
        <v>227</v>
      </c>
      <c r="S18" s="180" t="s">
        <v>49</v>
      </c>
      <c r="T18" s="15"/>
      <c r="U18" s="183" t="s">
        <v>53</v>
      </c>
      <c r="V18" s="15"/>
      <c r="W18" s="83"/>
      <c r="X18" s="44"/>
      <c r="Y18" s="86" t="s">
        <v>224</v>
      </c>
      <c r="Z18" s="15"/>
      <c r="AA18" s="269" t="s">
        <v>232</v>
      </c>
      <c r="AB18" s="270"/>
      <c r="AC18" s="270"/>
      <c r="AD18" s="271"/>
      <c r="AE18" s="95"/>
      <c r="AF18" s="15"/>
      <c r="AG18" s="15"/>
      <c r="AH18" s="15"/>
      <c r="AI18" s="15"/>
      <c r="AJ18" s="15"/>
      <c r="AK18" s="15"/>
      <c r="AL18" s="15"/>
      <c r="AM18" s="15"/>
      <c r="AN18" s="15"/>
    </row>
    <row r="19" spans="1:40" ht="57.75" customHeight="1" thickTop="1" thickBot="1" x14ac:dyDescent="0.3">
      <c r="A19" s="246" t="s">
        <v>51</v>
      </c>
      <c r="B19" s="246"/>
      <c r="C19" s="246"/>
      <c r="D19" s="246"/>
      <c r="E19" s="246"/>
      <c r="F19" s="246"/>
      <c r="G19" s="264" t="s">
        <v>44</v>
      </c>
      <c r="H19" s="264"/>
      <c r="I19" s="264"/>
      <c r="J19" s="265"/>
      <c r="K19" s="18"/>
      <c r="L19" s="18"/>
      <c r="M19" s="258" t="s">
        <v>6</v>
      </c>
      <c r="N19" s="259" t="s">
        <v>5</v>
      </c>
      <c r="O19" s="178" t="s">
        <v>48</v>
      </c>
      <c r="P19" s="178" t="s">
        <v>61</v>
      </c>
      <c r="Q19" s="178"/>
      <c r="R19" s="291" t="s">
        <v>228</v>
      </c>
      <c r="S19" s="187" t="s">
        <v>229</v>
      </c>
      <c r="T19" s="196" t="s">
        <v>66</v>
      </c>
      <c r="U19" s="188" t="s">
        <v>230</v>
      </c>
      <c r="V19" s="15"/>
      <c r="W19" s="258" t="str">
        <f>M19</f>
        <v>Stratum</v>
      </c>
      <c r="X19" s="259" t="str">
        <f>N19</f>
        <v>Stratum Name</v>
      </c>
      <c r="Y19" s="176" t="str">
        <f>IF($R$21&lt;0.05,CONCATENATE("Small fraction  
(",U18," used)"),CONCATENATE("Large fraction  
(",S18," used)"))</f>
        <v>Small fraction  
(Equation 2 used)</v>
      </c>
      <c r="Z19" s="15"/>
      <c r="AA19" s="109" t="s">
        <v>195</v>
      </c>
      <c r="AB19" s="201">
        <v>0.1</v>
      </c>
      <c r="AC19" s="275" t="s">
        <v>233</v>
      </c>
      <c r="AD19" s="276"/>
      <c r="AE19" s="15"/>
      <c r="AF19" s="95" t="s">
        <v>236</v>
      </c>
      <c r="AG19" s="15"/>
      <c r="AH19" s="15"/>
      <c r="AI19" s="15"/>
      <c r="AJ19" s="15"/>
      <c r="AK19" s="15"/>
      <c r="AL19" s="15"/>
      <c r="AM19" s="15"/>
      <c r="AN19" s="15"/>
    </row>
    <row r="20" spans="1:40" s="2" customFormat="1" ht="61.5" thickTop="1" thickBot="1" x14ac:dyDescent="0.3">
      <c r="A20" s="260" t="s">
        <v>6</v>
      </c>
      <c r="B20" s="247" t="s">
        <v>5</v>
      </c>
      <c r="C20" s="247" t="s">
        <v>249</v>
      </c>
      <c r="D20" s="94" t="s">
        <v>194</v>
      </c>
      <c r="E20" s="91" t="s">
        <v>72</v>
      </c>
      <c r="F20" s="92" t="s">
        <v>73</v>
      </c>
      <c r="G20" s="266"/>
      <c r="H20" s="267"/>
      <c r="I20" s="267"/>
      <c r="J20" s="268"/>
      <c r="K20" s="19"/>
      <c r="L20" s="19"/>
      <c r="M20" s="258"/>
      <c r="N20" s="259"/>
      <c r="O20" s="179" t="s">
        <v>247</v>
      </c>
      <c r="P20" s="179" t="s">
        <v>246</v>
      </c>
      <c r="Q20" s="179" t="s">
        <v>223</v>
      </c>
      <c r="R20" s="292"/>
      <c r="S20" s="180" t="s">
        <v>52</v>
      </c>
      <c r="T20" s="76"/>
      <c r="U20" s="183" t="s">
        <v>50</v>
      </c>
      <c r="V20" s="17"/>
      <c r="W20" s="258" t="str">
        <f>M21</f>
        <v>Total Sample Size</v>
      </c>
      <c r="X20" s="259">
        <f>N21</f>
        <v>0</v>
      </c>
      <c r="Y20" s="87" t="str">
        <f>IF(R$21&lt;0.05,U20,S20)</f>
        <v>Plot quantity (n) simplified for small sampling fraction</v>
      </c>
      <c r="Z20" s="17"/>
      <c r="AA20" s="96" t="s">
        <v>6</v>
      </c>
      <c r="AB20" s="274" t="s">
        <v>5</v>
      </c>
      <c r="AC20" s="263"/>
      <c r="AD20" s="126" t="s">
        <v>77</v>
      </c>
      <c r="AE20" s="17"/>
      <c r="AF20" s="17"/>
      <c r="AG20" s="17"/>
      <c r="AH20" s="17"/>
      <c r="AI20" s="17"/>
      <c r="AJ20" s="17"/>
      <c r="AK20" s="17"/>
      <c r="AL20" s="17"/>
      <c r="AM20" s="17"/>
      <c r="AN20" s="17"/>
    </row>
    <row r="21" spans="1:40" s="2" customFormat="1" ht="30" customHeight="1" thickBot="1" x14ac:dyDescent="0.3">
      <c r="A21" s="261"/>
      <c r="B21" s="248"/>
      <c r="C21" s="248"/>
      <c r="D21" s="223" t="s">
        <v>248</v>
      </c>
      <c r="E21" s="223" t="s">
        <v>248</v>
      </c>
      <c r="F21" s="103" t="s">
        <v>74</v>
      </c>
      <c r="G21" s="40" t="s">
        <v>54</v>
      </c>
      <c r="H21" s="41" t="s">
        <v>55</v>
      </c>
      <c r="I21" s="42" t="s">
        <v>204</v>
      </c>
      <c r="J21" s="51" t="s">
        <v>205</v>
      </c>
      <c r="K21" s="19"/>
      <c r="L21" s="19"/>
      <c r="M21" s="262" t="s">
        <v>4</v>
      </c>
      <c r="N21" s="263"/>
      <c r="O21" s="167" t="str">
        <f>IF(C22="","",IF(C$47&gt;0,ROUND((C46*C44^2*(SUM(I22:I41))^2)/(C46*((C8*C48)^2)+C44^2*SUM(J22:J41)),0),""))</f>
        <v/>
      </c>
      <c r="P21" s="168" t="str">
        <f>IF(C22="","",IF(O21&lt;30,(C46*C45^2*(SUM(I22:I41))^2)/(C46*((C8*C48)^2)+C45^2*SUM(J22:J41)),""))</f>
        <v/>
      </c>
      <c r="Q21" s="169" t="str">
        <f>IF(C22="","",SUM(Q22:Q41))</f>
        <v/>
      </c>
      <c r="R21" s="170">
        <f>IF(C47=0,0,SUM(Q22:Q41)/C47)</f>
        <v>0</v>
      </c>
      <c r="S21" s="192" t="str">
        <f>IF(C22="","",IF($O$21&lt;30,P21*(1/(1+(P21/C46))),O21*(1/(1+(O21/C46)))))</f>
        <v/>
      </c>
      <c r="T21" s="75"/>
      <c r="U21" s="193" t="str">
        <f>IF(C22="","",IF(C$47&gt;0,(C44/(C8*C48))^2*(SUM(I22:I41))^2))</f>
        <v/>
      </c>
      <c r="V21" s="17"/>
      <c r="W21" s="262" t="str">
        <f t="shared" ref="W21:X41" si="0">M21</f>
        <v>Total Sample Size</v>
      </c>
      <c r="X21" s="277" t="str">
        <f>N22</f>
        <v/>
      </c>
      <c r="Y21" s="98" t="e">
        <f>ROUND(IF(C$9="","ANALYSIS ERROR",IF(C$8="","ANALYSIS ERROR",IF($R$21&lt;0.05,U21,S21))),0)</f>
        <v>#VALUE!</v>
      </c>
      <c r="Z21" s="17"/>
      <c r="AA21" s="272" t="str">
        <f>W21</f>
        <v>Total Sample Size</v>
      </c>
      <c r="AB21" s="273"/>
      <c r="AC21" s="273"/>
      <c r="AD21" s="186" t="e">
        <f t="shared" ref="AD21:AD41" si="1">IF(C$9="","ANALYSIS ERROR",IF(C$8="","ANALYSIS ERROR",IF(Y21="","",Y21*(1+AB$19))))</f>
        <v>#VALUE!</v>
      </c>
      <c r="AE21" s="17"/>
      <c r="AF21" s="17"/>
      <c r="AG21" s="17"/>
      <c r="AH21" s="17"/>
      <c r="AI21" s="17"/>
      <c r="AJ21" s="17"/>
      <c r="AK21" s="17"/>
      <c r="AL21" s="17"/>
      <c r="AM21" s="17"/>
      <c r="AN21" s="17"/>
    </row>
    <row r="22" spans="1:40" ht="15.75" thickBot="1" x14ac:dyDescent="0.3">
      <c r="A22" s="101" t="s">
        <v>22</v>
      </c>
      <c r="B22" s="104"/>
      <c r="C22" s="104"/>
      <c r="D22" s="104"/>
      <c r="E22" s="104"/>
      <c r="F22" s="105"/>
      <c r="G22" s="107" t="str">
        <f>IF(F22="","",C22/F22)</f>
        <v/>
      </c>
      <c r="H22" s="43" t="str">
        <f>IF(C22="","",C22/SUM(C$22:C$31))</f>
        <v/>
      </c>
      <c r="I22" s="43" t="str">
        <f t="shared" ref="I22:I41" si="2">IF(H22="","",H22*E22)</f>
        <v/>
      </c>
      <c r="J22" s="52" t="str">
        <f t="shared" ref="J22:J41" si="3">IF(E22="","",H22*E22^2)</f>
        <v/>
      </c>
      <c r="K22" s="20"/>
      <c r="L22" s="16"/>
      <c r="M22" s="48" t="str">
        <f t="shared" ref="M22:M41" si="4">A22</f>
        <v>stratum 1</v>
      </c>
      <c r="N22" s="32" t="str">
        <f>IF(B22="","",B22)</f>
        <v/>
      </c>
      <c r="O22" s="171" t="str">
        <f>IF(C22="","",IF(O$21&lt;30,"",O$21*(($I22/(SUM($I$22:$I$41))))))</f>
        <v/>
      </c>
      <c r="P22" s="171" t="str">
        <f>IF(C22="","",IF($P$21="","",P$21*(($I22/(SUM($I$22:$I$41))))))</f>
        <v/>
      </c>
      <c r="Q22" s="172" t="str">
        <f>IF(C22="","",IF(P$21="",F22*O22,F22*P22))</f>
        <v/>
      </c>
      <c r="R22" s="172"/>
      <c r="S22" s="181" t="str">
        <f>IF(C22="","",IF($S$21="","",S$21*(($I22/(SUM($I$22:$I$41))))))</f>
        <v/>
      </c>
      <c r="T22" s="75"/>
      <c r="U22" s="184" t="str">
        <f t="shared" ref="U22:U41" si="5">IF(C22="","",IF($S$21="","",U$21*(($I22/(SUM($I$22:$I$41))))))</f>
        <v/>
      </c>
      <c r="V22" s="15"/>
      <c r="W22" s="48" t="str">
        <f t="shared" si="0"/>
        <v>stratum 1</v>
      </c>
      <c r="X22" s="84" t="str">
        <f t="shared" si="0"/>
        <v/>
      </c>
      <c r="Y22" s="217" t="str">
        <f t="shared" ref="Y22:Y41" si="6">IF(C$9="","ANALYSIS ERROR",IF(C$8="","ANALYSIS ERROR",IF(R$21&lt;0.05,IF(U22="","",ROUND(U22,0)),IF(S22="","",ROUND(S22,0)))))</f>
        <v/>
      </c>
      <c r="Z22" s="15"/>
      <c r="AA22" s="96" t="str">
        <f>W22</f>
        <v>stratum 1</v>
      </c>
      <c r="AB22" s="277" t="str">
        <f>X22</f>
        <v/>
      </c>
      <c r="AC22" s="273"/>
      <c r="AD22" s="186" t="str">
        <f t="shared" si="1"/>
        <v/>
      </c>
      <c r="AE22" s="15"/>
      <c r="AF22" s="15"/>
      <c r="AG22" s="15"/>
      <c r="AH22" s="15"/>
      <c r="AI22" s="15"/>
      <c r="AJ22" s="15"/>
      <c r="AK22" s="15"/>
      <c r="AL22" s="15"/>
      <c r="AM22" s="15"/>
      <c r="AN22" s="15"/>
    </row>
    <row r="23" spans="1:40" ht="15.75" thickBot="1" x14ac:dyDescent="0.3">
      <c r="A23" s="101" t="s">
        <v>21</v>
      </c>
      <c r="B23" s="104"/>
      <c r="C23" s="104"/>
      <c r="D23" s="104"/>
      <c r="E23" s="104"/>
      <c r="F23" s="105"/>
      <c r="G23" s="107" t="str">
        <f t="shared" ref="G23:G41" si="7">IF(F23="","",C23/F23)</f>
        <v/>
      </c>
      <c r="H23" s="43" t="str">
        <f t="shared" ref="H23:H31" si="8">IF(G23="","",G23/SUM(G$22:G$31))</f>
        <v/>
      </c>
      <c r="I23" s="43" t="str">
        <f t="shared" si="2"/>
        <v/>
      </c>
      <c r="J23" s="52" t="str">
        <f t="shared" si="3"/>
        <v/>
      </c>
      <c r="K23" s="20"/>
      <c r="L23" s="16"/>
      <c r="M23" s="48" t="str">
        <f t="shared" si="4"/>
        <v>stratum 2</v>
      </c>
      <c r="N23" s="32" t="str">
        <f t="shared" ref="N23:N41" si="9">IF(B23="","",B23)</f>
        <v/>
      </c>
      <c r="O23" s="171" t="str">
        <f t="shared" ref="O23:O41" si="10">IF(C23="","",IF(O$21&lt;30,"",O$21*(($I23/(SUM($I$22:$I$41))))))</f>
        <v/>
      </c>
      <c r="P23" s="171" t="str">
        <f t="shared" ref="P23:P41" si="11">IF(C23="","",IF($P$21="","",P$21*(($I23/(SUM($I$22:$I$41))))))</f>
        <v/>
      </c>
      <c r="Q23" s="172" t="str">
        <f t="shared" ref="Q23:Q41" si="12">IF(C23="","",IF(P$21="",F23*O23,F23*P23))</f>
        <v/>
      </c>
      <c r="R23" s="172"/>
      <c r="S23" s="181" t="str">
        <f t="shared" ref="S23:S41" si="13">IF(C23="","",IF($S$21="","",S$21*(($I23/(SUM($I$22:$I$41))))))</f>
        <v/>
      </c>
      <c r="T23" s="75"/>
      <c r="U23" s="184" t="str">
        <f t="shared" si="5"/>
        <v/>
      </c>
      <c r="V23" s="15"/>
      <c r="W23" s="48" t="str">
        <f t="shared" si="0"/>
        <v>stratum 2</v>
      </c>
      <c r="X23" s="84" t="str">
        <f t="shared" si="0"/>
        <v/>
      </c>
      <c r="Y23" s="217" t="str">
        <f t="shared" si="6"/>
        <v/>
      </c>
      <c r="Z23" s="15"/>
      <c r="AA23" s="96" t="str">
        <f t="shared" ref="AA23:AB41" si="14">W23</f>
        <v>stratum 2</v>
      </c>
      <c r="AB23" s="277" t="str">
        <f t="shared" si="14"/>
        <v/>
      </c>
      <c r="AC23" s="273"/>
      <c r="AD23" s="186" t="str">
        <f t="shared" si="1"/>
        <v/>
      </c>
      <c r="AE23" s="15"/>
      <c r="AF23" s="15"/>
      <c r="AG23" s="15"/>
      <c r="AH23" s="15"/>
      <c r="AI23" s="15"/>
      <c r="AJ23" s="15"/>
      <c r="AK23" s="15"/>
      <c r="AL23" s="15"/>
      <c r="AM23" s="15"/>
      <c r="AN23" s="15"/>
    </row>
    <row r="24" spans="1:40" ht="15.75" thickBot="1" x14ac:dyDescent="0.3">
      <c r="A24" s="101" t="s">
        <v>20</v>
      </c>
      <c r="B24" s="104"/>
      <c r="C24" s="104"/>
      <c r="D24" s="104"/>
      <c r="E24" s="104"/>
      <c r="F24" s="105"/>
      <c r="G24" s="107" t="str">
        <f t="shared" si="7"/>
        <v/>
      </c>
      <c r="H24" s="43" t="str">
        <f t="shared" si="8"/>
        <v/>
      </c>
      <c r="I24" s="43" t="str">
        <f t="shared" si="2"/>
        <v/>
      </c>
      <c r="J24" s="52" t="str">
        <f t="shared" si="3"/>
        <v/>
      </c>
      <c r="K24" s="20"/>
      <c r="L24" s="16"/>
      <c r="M24" s="48" t="str">
        <f t="shared" si="4"/>
        <v>stratum 3</v>
      </c>
      <c r="N24" s="32" t="str">
        <f t="shared" si="9"/>
        <v/>
      </c>
      <c r="O24" s="171" t="str">
        <f t="shared" si="10"/>
        <v/>
      </c>
      <c r="P24" s="171" t="str">
        <f t="shared" si="11"/>
        <v/>
      </c>
      <c r="Q24" s="172" t="str">
        <f t="shared" si="12"/>
        <v/>
      </c>
      <c r="R24" s="172"/>
      <c r="S24" s="181" t="str">
        <f t="shared" si="13"/>
        <v/>
      </c>
      <c r="T24" s="75"/>
      <c r="U24" s="184" t="str">
        <f t="shared" si="5"/>
        <v/>
      </c>
      <c r="V24" s="15"/>
      <c r="W24" s="48" t="str">
        <f t="shared" si="0"/>
        <v>stratum 3</v>
      </c>
      <c r="X24" s="84" t="str">
        <f t="shared" si="0"/>
        <v/>
      </c>
      <c r="Y24" s="217" t="str">
        <f t="shared" si="6"/>
        <v/>
      </c>
      <c r="Z24" s="15"/>
      <c r="AA24" s="96" t="str">
        <f t="shared" si="14"/>
        <v>stratum 3</v>
      </c>
      <c r="AB24" s="277" t="str">
        <f t="shared" si="14"/>
        <v/>
      </c>
      <c r="AC24" s="273"/>
      <c r="AD24" s="186" t="str">
        <f t="shared" si="1"/>
        <v/>
      </c>
      <c r="AE24" s="15"/>
      <c r="AF24" s="15"/>
      <c r="AG24" s="15"/>
      <c r="AH24" s="15"/>
      <c r="AI24" s="15"/>
      <c r="AJ24" s="15"/>
      <c r="AK24" s="15"/>
      <c r="AL24" s="15"/>
      <c r="AM24" s="15"/>
      <c r="AN24" s="15"/>
    </row>
    <row r="25" spans="1:40" ht="15.75" thickBot="1" x14ac:dyDescent="0.3">
      <c r="A25" s="101" t="s">
        <v>19</v>
      </c>
      <c r="B25" s="104"/>
      <c r="C25" s="104"/>
      <c r="D25" s="104"/>
      <c r="E25" s="104"/>
      <c r="F25" s="105"/>
      <c r="G25" s="107" t="str">
        <f t="shared" si="7"/>
        <v/>
      </c>
      <c r="H25" s="43" t="str">
        <f t="shared" si="8"/>
        <v/>
      </c>
      <c r="I25" s="43" t="str">
        <f t="shared" si="2"/>
        <v/>
      </c>
      <c r="J25" s="52" t="str">
        <f t="shared" si="3"/>
        <v/>
      </c>
      <c r="K25" s="20"/>
      <c r="L25" s="16"/>
      <c r="M25" s="48" t="str">
        <f t="shared" si="4"/>
        <v>stratum 4</v>
      </c>
      <c r="N25" s="32" t="str">
        <f t="shared" si="9"/>
        <v/>
      </c>
      <c r="O25" s="171" t="str">
        <f t="shared" si="10"/>
        <v/>
      </c>
      <c r="P25" s="171" t="str">
        <f t="shared" si="11"/>
        <v/>
      </c>
      <c r="Q25" s="172" t="str">
        <f t="shared" si="12"/>
        <v/>
      </c>
      <c r="R25" s="172"/>
      <c r="S25" s="181" t="str">
        <f t="shared" si="13"/>
        <v/>
      </c>
      <c r="T25" s="75"/>
      <c r="U25" s="184" t="str">
        <f t="shared" si="5"/>
        <v/>
      </c>
      <c r="V25" s="15"/>
      <c r="W25" s="48" t="str">
        <f t="shared" si="0"/>
        <v>stratum 4</v>
      </c>
      <c r="X25" s="84" t="str">
        <f t="shared" si="0"/>
        <v/>
      </c>
      <c r="Y25" s="217" t="str">
        <f t="shared" si="6"/>
        <v/>
      </c>
      <c r="Z25" s="15"/>
      <c r="AA25" s="96" t="str">
        <f t="shared" si="14"/>
        <v>stratum 4</v>
      </c>
      <c r="AB25" s="277" t="str">
        <f t="shared" si="14"/>
        <v/>
      </c>
      <c r="AC25" s="273"/>
      <c r="AD25" s="186" t="str">
        <f t="shared" si="1"/>
        <v/>
      </c>
      <c r="AE25" s="15"/>
      <c r="AF25" s="15"/>
      <c r="AG25" s="15"/>
      <c r="AH25" s="15"/>
      <c r="AI25" s="15"/>
      <c r="AJ25" s="15"/>
      <c r="AK25" s="15"/>
      <c r="AL25" s="15"/>
      <c r="AM25" s="15"/>
      <c r="AN25" s="15"/>
    </row>
    <row r="26" spans="1:40" ht="15.75" thickBot="1" x14ac:dyDescent="0.3">
      <c r="A26" s="101" t="s">
        <v>18</v>
      </c>
      <c r="B26" s="104"/>
      <c r="C26" s="104"/>
      <c r="D26" s="104"/>
      <c r="E26" s="104"/>
      <c r="F26" s="105"/>
      <c r="G26" s="107" t="str">
        <f t="shared" si="7"/>
        <v/>
      </c>
      <c r="H26" s="43" t="str">
        <f t="shared" si="8"/>
        <v/>
      </c>
      <c r="I26" s="43" t="str">
        <f t="shared" si="2"/>
        <v/>
      </c>
      <c r="J26" s="52" t="str">
        <f t="shared" si="3"/>
        <v/>
      </c>
      <c r="K26" s="20"/>
      <c r="L26" s="16"/>
      <c r="M26" s="48" t="str">
        <f t="shared" si="4"/>
        <v>stratum 5</v>
      </c>
      <c r="N26" s="32" t="str">
        <f t="shared" si="9"/>
        <v/>
      </c>
      <c r="O26" s="171" t="str">
        <f t="shared" si="10"/>
        <v/>
      </c>
      <c r="P26" s="171" t="str">
        <f t="shared" si="11"/>
        <v/>
      </c>
      <c r="Q26" s="172" t="str">
        <f t="shared" si="12"/>
        <v/>
      </c>
      <c r="R26" s="172"/>
      <c r="S26" s="181" t="str">
        <f t="shared" si="13"/>
        <v/>
      </c>
      <c r="T26" s="75"/>
      <c r="U26" s="184" t="str">
        <f t="shared" si="5"/>
        <v/>
      </c>
      <c r="V26" s="15"/>
      <c r="W26" s="48" t="str">
        <f t="shared" si="0"/>
        <v>stratum 5</v>
      </c>
      <c r="X26" s="84" t="str">
        <f t="shared" si="0"/>
        <v/>
      </c>
      <c r="Y26" s="217" t="str">
        <f t="shared" si="6"/>
        <v/>
      </c>
      <c r="Z26" s="15"/>
      <c r="AA26" s="96" t="str">
        <f t="shared" si="14"/>
        <v>stratum 5</v>
      </c>
      <c r="AB26" s="277" t="str">
        <f t="shared" si="14"/>
        <v/>
      </c>
      <c r="AC26" s="273"/>
      <c r="AD26" s="186" t="str">
        <f t="shared" si="1"/>
        <v/>
      </c>
      <c r="AE26" s="15"/>
      <c r="AF26" s="15"/>
      <c r="AG26" s="15"/>
      <c r="AH26" s="15"/>
      <c r="AI26" s="15"/>
      <c r="AJ26" s="15"/>
      <c r="AK26" s="15"/>
      <c r="AL26" s="15"/>
      <c r="AM26" s="15"/>
      <c r="AN26" s="15"/>
    </row>
    <row r="27" spans="1:40" ht="15.75" thickBot="1" x14ac:dyDescent="0.3">
      <c r="A27" s="101" t="s">
        <v>17</v>
      </c>
      <c r="B27" s="104"/>
      <c r="C27" s="104"/>
      <c r="D27" s="104"/>
      <c r="E27" s="104"/>
      <c r="F27" s="105"/>
      <c r="G27" s="107" t="str">
        <f t="shared" si="7"/>
        <v/>
      </c>
      <c r="H27" s="43" t="str">
        <f t="shared" si="8"/>
        <v/>
      </c>
      <c r="I27" s="43" t="str">
        <f t="shared" si="2"/>
        <v/>
      </c>
      <c r="J27" s="52" t="str">
        <f t="shared" si="3"/>
        <v/>
      </c>
      <c r="K27" s="20"/>
      <c r="L27" s="16"/>
      <c r="M27" s="48" t="str">
        <f t="shared" si="4"/>
        <v>stratum 6</v>
      </c>
      <c r="N27" s="32" t="str">
        <f t="shared" si="9"/>
        <v/>
      </c>
      <c r="O27" s="171" t="str">
        <f t="shared" si="10"/>
        <v/>
      </c>
      <c r="P27" s="171" t="str">
        <f t="shared" si="11"/>
        <v/>
      </c>
      <c r="Q27" s="172" t="str">
        <f t="shared" si="12"/>
        <v/>
      </c>
      <c r="R27" s="172"/>
      <c r="S27" s="181" t="str">
        <f t="shared" si="13"/>
        <v/>
      </c>
      <c r="T27" s="75"/>
      <c r="U27" s="184" t="str">
        <f t="shared" si="5"/>
        <v/>
      </c>
      <c r="V27" s="15"/>
      <c r="W27" s="48" t="str">
        <f t="shared" si="0"/>
        <v>stratum 6</v>
      </c>
      <c r="X27" s="84" t="str">
        <f t="shared" si="0"/>
        <v/>
      </c>
      <c r="Y27" s="217" t="str">
        <f t="shared" si="6"/>
        <v/>
      </c>
      <c r="Z27" s="15"/>
      <c r="AA27" s="96" t="str">
        <f t="shared" si="14"/>
        <v>stratum 6</v>
      </c>
      <c r="AB27" s="277" t="str">
        <f t="shared" si="14"/>
        <v/>
      </c>
      <c r="AC27" s="273"/>
      <c r="AD27" s="186" t="str">
        <f t="shared" si="1"/>
        <v/>
      </c>
      <c r="AE27" s="15"/>
      <c r="AF27" s="15"/>
      <c r="AG27" s="15"/>
      <c r="AH27" s="15"/>
      <c r="AI27" s="15"/>
      <c r="AJ27" s="15"/>
      <c r="AK27" s="15"/>
      <c r="AL27" s="15"/>
      <c r="AM27" s="15"/>
      <c r="AN27" s="15"/>
    </row>
    <row r="28" spans="1:40" ht="15.75" thickBot="1" x14ac:dyDescent="0.3">
      <c r="A28" s="101" t="s">
        <v>16</v>
      </c>
      <c r="B28" s="104"/>
      <c r="C28" s="104"/>
      <c r="D28" s="104"/>
      <c r="E28" s="104"/>
      <c r="F28" s="105"/>
      <c r="G28" s="107" t="str">
        <f t="shared" si="7"/>
        <v/>
      </c>
      <c r="H28" s="43" t="str">
        <f t="shared" si="8"/>
        <v/>
      </c>
      <c r="I28" s="43" t="str">
        <f t="shared" si="2"/>
        <v/>
      </c>
      <c r="J28" s="52" t="str">
        <f t="shared" si="3"/>
        <v/>
      </c>
      <c r="K28" s="20"/>
      <c r="L28" s="16"/>
      <c r="M28" s="48" t="str">
        <f t="shared" si="4"/>
        <v>stratum 7</v>
      </c>
      <c r="N28" s="32" t="str">
        <f t="shared" si="9"/>
        <v/>
      </c>
      <c r="O28" s="171" t="str">
        <f t="shared" si="10"/>
        <v/>
      </c>
      <c r="P28" s="171" t="str">
        <f t="shared" si="11"/>
        <v/>
      </c>
      <c r="Q28" s="172" t="str">
        <f t="shared" si="12"/>
        <v/>
      </c>
      <c r="R28" s="172"/>
      <c r="S28" s="181" t="str">
        <f t="shared" si="13"/>
        <v/>
      </c>
      <c r="T28" s="75"/>
      <c r="U28" s="184" t="str">
        <f t="shared" si="5"/>
        <v/>
      </c>
      <c r="V28" s="15"/>
      <c r="W28" s="48" t="str">
        <f t="shared" si="0"/>
        <v>stratum 7</v>
      </c>
      <c r="X28" s="84" t="str">
        <f t="shared" si="0"/>
        <v/>
      </c>
      <c r="Y28" s="217" t="str">
        <f t="shared" si="6"/>
        <v/>
      </c>
      <c r="Z28" s="15"/>
      <c r="AA28" s="96" t="str">
        <f t="shared" si="14"/>
        <v>stratum 7</v>
      </c>
      <c r="AB28" s="277" t="str">
        <f t="shared" si="14"/>
        <v/>
      </c>
      <c r="AC28" s="273"/>
      <c r="AD28" s="186" t="str">
        <f t="shared" si="1"/>
        <v/>
      </c>
      <c r="AE28" s="15"/>
      <c r="AF28" s="15"/>
      <c r="AG28" s="15"/>
      <c r="AH28" s="15"/>
      <c r="AI28" s="15"/>
      <c r="AJ28" s="15"/>
      <c r="AK28" s="15"/>
      <c r="AL28" s="15"/>
      <c r="AM28" s="15"/>
      <c r="AN28" s="15"/>
    </row>
    <row r="29" spans="1:40" ht="15.75" thickBot="1" x14ac:dyDescent="0.3">
      <c r="A29" s="101" t="s">
        <v>15</v>
      </c>
      <c r="B29" s="104"/>
      <c r="C29" s="104"/>
      <c r="D29" s="104"/>
      <c r="E29" s="104"/>
      <c r="F29" s="105"/>
      <c r="G29" s="107" t="str">
        <f t="shared" si="7"/>
        <v/>
      </c>
      <c r="H29" s="43" t="str">
        <f t="shared" si="8"/>
        <v/>
      </c>
      <c r="I29" s="43" t="str">
        <f t="shared" si="2"/>
        <v/>
      </c>
      <c r="J29" s="52" t="str">
        <f t="shared" si="3"/>
        <v/>
      </c>
      <c r="K29" s="20"/>
      <c r="L29" s="16"/>
      <c r="M29" s="48" t="str">
        <f t="shared" si="4"/>
        <v>stratum 8</v>
      </c>
      <c r="N29" s="32" t="str">
        <f t="shared" si="9"/>
        <v/>
      </c>
      <c r="O29" s="171" t="str">
        <f t="shared" si="10"/>
        <v/>
      </c>
      <c r="P29" s="171" t="str">
        <f t="shared" si="11"/>
        <v/>
      </c>
      <c r="Q29" s="172" t="str">
        <f t="shared" si="12"/>
        <v/>
      </c>
      <c r="R29" s="172"/>
      <c r="S29" s="181" t="str">
        <f t="shared" si="13"/>
        <v/>
      </c>
      <c r="T29" s="75"/>
      <c r="U29" s="184" t="str">
        <f t="shared" si="5"/>
        <v/>
      </c>
      <c r="V29" s="15"/>
      <c r="W29" s="48" t="str">
        <f t="shared" si="0"/>
        <v>stratum 8</v>
      </c>
      <c r="X29" s="84" t="str">
        <f t="shared" si="0"/>
        <v/>
      </c>
      <c r="Y29" s="217" t="str">
        <f t="shared" si="6"/>
        <v/>
      </c>
      <c r="Z29" s="15"/>
      <c r="AA29" s="96" t="str">
        <f t="shared" si="14"/>
        <v>stratum 8</v>
      </c>
      <c r="AB29" s="277" t="str">
        <f t="shared" si="14"/>
        <v/>
      </c>
      <c r="AC29" s="273"/>
      <c r="AD29" s="186" t="str">
        <f t="shared" si="1"/>
        <v/>
      </c>
      <c r="AE29" s="15"/>
      <c r="AF29" s="15"/>
      <c r="AG29" s="15"/>
      <c r="AH29" s="15"/>
      <c r="AI29" s="15"/>
      <c r="AJ29" s="15"/>
      <c r="AK29" s="15"/>
      <c r="AL29" s="15"/>
      <c r="AM29" s="15"/>
      <c r="AN29" s="15"/>
    </row>
    <row r="30" spans="1:40" ht="15.75" thickBot="1" x14ac:dyDescent="0.3">
      <c r="A30" s="101" t="s">
        <v>14</v>
      </c>
      <c r="B30" s="104"/>
      <c r="C30" s="104"/>
      <c r="D30" s="104"/>
      <c r="E30" s="104"/>
      <c r="F30" s="105"/>
      <c r="G30" s="107" t="str">
        <f t="shared" si="7"/>
        <v/>
      </c>
      <c r="H30" s="43" t="str">
        <f t="shared" si="8"/>
        <v/>
      </c>
      <c r="I30" s="43" t="str">
        <f t="shared" si="2"/>
        <v/>
      </c>
      <c r="J30" s="52" t="str">
        <f t="shared" si="3"/>
        <v/>
      </c>
      <c r="K30" s="20"/>
      <c r="L30" s="16"/>
      <c r="M30" s="48" t="str">
        <f t="shared" si="4"/>
        <v>stratum 9</v>
      </c>
      <c r="N30" s="32" t="str">
        <f t="shared" si="9"/>
        <v/>
      </c>
      <c r="O30" s="171" t="str">
        <f t="shared" si="10"/>
        <v/>
      </c>
      <c r="P30" s="171" t="str">
        <f t="shared" si="11"/>
        <v/>
      </c>
      <c r="Q30" s="172" t="str">
        <f t="shared" si="12"/>
        <v/>
      </c>
      <c r="R30" s="172"/>
      <c r="S30" s="181" t="str">
        <f t="shared" si="13"/>
        <v/>
      </c>
      <c r="T30" s="75"/>
      <c r="U30" s="184" t="str">
        <f t="shared" si="5"/>
        <v/>
      </c>
      <c r="V30" s="15"/>
      <c r="W30" s="48" t="str">
        <f t="shared" si="0"/>
        <v>stratum 9</v>
      </c>
      <c r="X30" s="84" t="str">
        <f t="shared" si="0"/>
        <v/>
      </c>
      <c r="Y30" s="217" t="str">
        <f t="shared" si="6"/>
        <v/>
      </c>
      <c r="Z30" s="15"/>
      <c r="AA30" s="96" t="str">
        <f t="shared" si="14"/>
        <v>stratum 9</v>
      </c>
      <c r="AB30" s="277" t="str">
        <f t="shared" si="14"/>
        <v/>
      </c>
      <c r="AC30" s="273"/>
      <c r="AD30" s="186" t="str">
        <f t="shared" si="1"/>
        <v/>
      </c>
      <c r="AE30" s="15"/>
      <c r="AF30" s="15"/>
      <c r="AG30" s="15"/>
      <c r="AH30" s="15"/>
      <c r="AI30" s="15"/>
      <c r="AJ30" s="15"/>
      <c r="AK30" s="15"/>
      <c r="AL30" s="15"/>
      <c r="AM30" s="15"/>
      <c r="AN30" s="15"/>
    </row>
    <row r="31" spans="1:40" ht="15.75" thickBot="1" x14ac:dyDescent="0.3">
      <c r="A31" s="101" t="s">
        <v>13</v>
      </c>
      <c r="B31" s="104"/>
      <c r="C31" s="104"/>
      <c r="D31" s="104"/>
      <c r="E31" s="104"/>
      <c r="F31" s="105"/>
      <c r="G31" s="107" t="str">
        <f t="shared" si="7"/>
        <v/>
      </c>
      <c r="H31" s="43" t="str">
        <f t="shared" si="8"/>
        <v/>
      </c>
      <c r="I31" s="43" t="str">
        <f t="shared" si="2"/>
        <v/>
      </c>
      <c r="J31" s="52" t="str">
        <f t="shared" si="3"/>
        <v/>
      </c>
      <c r="K31" s="20"/>
      <c r="L31" s="16"/>
      <c r="M31" s="48" t="str">
        <f t="shared" si="4"/>
        <v>stratum 10</v>
      </c>
      <c r="N31" s="32" t="str">
        <f t="shared" si="9"/>
        <v/>
      </c>
      <c r="O31" s="171" t="str">
        <f t="shared" si="10"/>
        <v/>
      </c>
      <c r="P31" s="171" t="str">
        <f t="shared" si="11"/>
        <v/>
      </c>
      <c r="Q31" s="172" t="str">
        <f t="shared" si="12"/>
        <v/>
      </c>
      <c r="R31" s="172"/>
      <c r="S31" s="181" t="str">
        <f t="shared" si="13"/>
        <v/>
      </c>
      <c r="T31" s="75"/>
      <c r="U31" s="184" t="str">
        <f t="shared" si="5"/>
        <v/>
      </c>
      <c r="V31" s="15"/>
      <c r="W31" s="48" t="str">
        <f t="shared" si="0"/>
        <v>stratum 10</v>
      </c>
      <c r="X31" s="84" t="str">
        <f t="shared" si="0"/>
        <v/>
      </c>
      <c r="Y31" s="217" t="str">
        <f t="shared" si="6"/>
        <v/>
      </c>
      <c r="Z31" s="15"/>
      <c r="AA31" s="96" t="str">
        <f t="shared" si="14"/>
        <v>stratum 10</v>
      </c>
      <c r="AB31" s="277" t="str">
        <f t="shared" si="14"/>
        <v/>
      </c>
      <c r="AC31" s="273"/>
      <c r="AD31" s="186" t="str">
        <f t="shared" si="1"/>
        <v/>
      </c>
      <c r="AE31" s="15"/>
      <c r="AF31" s="15"/>
      <c r="AG31" s="15"/>
      <c r="AH31" s="15"/>
      <c r="AI31" s="15"/>
      <c r="AJ31" s="15"/>
      <c r="AK31" s="15"/>
      <c r="AL31" s="15"/>
      <c r="AM31" s="15"/>
      <c r="AN31" s="15"/>
    </row>
    <row r="32" spans="1:40" ht="15.75" thickBot="1" x14ac:dyDescent="0.3">
      <c r="A32" s="101" t="s">
        <v>26</v>
      </c>
      <c r="B32" s="104"/>
      <c r="C32" s="104"/>
      <c r="D32" s="104"/>
      <c r="E32" s="104"/>
      <c r="F32" s="105"/>
      <c r="G32" s="107" t="str">
        <f t="shared" ref="G32" si="15">IF(F32="","",C32/F32)</f>
        <v/>
      </c>
      <c r="H32" s="43" t="str">
        <f t="shared" ref="H32" si="16">IF(G32="","",G32/SUM(G$22:G$31))</f>
        <v/>
      </c>
      <c r="I32" s="43" t="str">
        <f t="shared" ref="I32" si="17">IF(H32="","",H32*E32)</f>
        <v/>
      </c>
      <c r="J32" s="52" t="str">
        <f t="shared" ref="J32" si="18">IF(E32="","",H32*E32^2)</f>
        <v/>
      </c>
      <c r="K32" s="20"/>
      <c r="L32" s="16"/>
      <c r="M32" s="48" t="str">
        <f t="shared" si="4"/>
        <v>stratum 11</v>
      </c>
      <c r="N32" s="32" t="str">
        <f t="shared" si="9"/>
        <v/>
      </c>
      <c r="O32" s="171" t="str">
        <f t="shared" si="10"/>
        <v/>
      </c>
      <c r="P32" s="171" t="str">
        <f t="shared" si="11"/>
        <v/>
      </c>
      <c r="Q32" s="172" t="str">
        <f t="shared" si="12"/>
        <v/>
      </c>
      <c r="R32" s="172"/>
      <c r="S32" s="181" t="str">
        <f t="shared" si="13"/>
        <v/>
      </c>
      <c r="T32" s="75"/>
      <c r="U32" s="184" t="str">
        <f t="shared" si="5"/>
        <v/>
      </c>
      <c r="V32" s="15"/>
      <c r="W32" s="48" t="str">
        <f t="shared" si="0"/>
        <v>stratum 11</v>
      </c>
      <c r="X32" s="84" t="str">
        <f t="shared" si="0"/>
        <v/>
      </c>
      <c r="Y32" s="217" t="str">
        <f t="shared" si="6"/>
        <v/>
      </c>
      <c r="Z32" s="15"/>
      <c r="AA32" s="96" t="str">
        <f t="shared" si="14"/>
        <v>stratum 11</v>
      </c>
      <c r="AB32" s="277" t="str">
        <f t="shared" si="14"/>
        <v/>
      </c>
      <c r="AC32" s="273"/>
      <c r="AD32" s="186" t="str">
        <f t="shared" si="1"/>
        <v/>
      </c>
      <c r="AE32" s="15"/>
      <c r="AF32" s="15"/>
      <c r="AG32" s="15"/>
      <c r="AH32" s="15"/>
      <c r="AI32" s="15"/>
      <c r="AJ32" s="15"/>
      <c r="AK32" s="15"/>
      <c r="AL32" s="15"/>
      <c r="AM32" s="15"/>
      <c r="AN32" s="15"/>
    </row>
    <row r="33" spans="1:40" ht="15.75" thickBot="1" x14ac:dyDescent="0.3">
      <c r="A33" s="101" t="s">
        <v>27</v>
      </c>
      <c r="B33" s="104"/>
      <c r="C33" s="104"/>
      <c r="D33" s="104"/>
      <c r="E33" s="104"/>
      <c r="F33" s="105"/>
      <c r="G33" s="107" t="str">
        <f t="shared" si="7"/>
        <v/>
      </c>
      <c r="H33" s="43" t="str">
        <f t="shared" ref="H33:H41" si="19">IF(G33="","",G33/SUM(G$22:G$31))</f>
        <v/>
      </c>
      <c r="I33" s="43" t="str">
        <f t="shared" si="2"/>
        <v/>
      </c>
      <c r="J33" s="52" t="str">
        <f t="shared" si="3"/>
        <v/>
      </c>
      <c r="K33" s="20"/>
      <c r="L33" s="16"/>
      <c r="M33" s="48" t="str">
        <f t="shared" si="4"/>
        <v>stratum 12</v>
      </c>
      <c r="N33" s="32" t="str">
        <f t="shared" si="9"/>
        <v/>
      </c>
      <c r="O33" s="171" t="str">
        <f t="shared" si="10"/>
        <v/>
      </c>
      <c r="P33" s="171" t="str">
        <f t="shared" si="11"/>
        <v/>
      </c>
      <c r="Q33" s="172" t="str">
        <f t="shared" si="12"/>
        <v/>
      </c>
      <c r="R33" s="172"/>
      <c r="S33" s="181" t="str">
        <f t="shared" si="13"/>
        <v/>
      </c>
      <c r="T33" s="75"/>
      <c r="U33" s="184" t="str">
        <f t="shared" si="5"/>
        <v/>
      </c>
      <c r="V33" s="15"/>
      <c r="W33" s="48" t="str">
        <f t="shared" si="0"/>
        <v>stratum 12</v>
      </c>
      <c r="X33" s="84" t="str">
        <f t="shared" si="0"/>
        <v/>
      </c>
      <c r="Y33" s="217" t="str">
        <f t="shared" si="6"/>
        <v/>
      </c>
      <c r="Z33" s="15"/>
      <c r="AA33" s="96" t="str">
        <f t="shared" si="14"/>
        <v>stratum 12</v>
      </c>
      <c r="AB33" s="277" t="str">
        <f t="shared" si="14"/>
        <v/>
      </c>
      <c r="AC33" s="273"/>
      <c r="AD33" s="186" t="str">
        <f t="shared" si="1"/>
        <v/>
      </c>
      <c r="AE33" s="15"/>
      <c r="AF33" s="15"/>
      <c r="AG33" s="15"/>
      <c r="AH33" s="15"/>
      <c r="AI33" s="15"/>
      <c r="AJ33" s="15"/>
      <c r="AK33" s="15"/>
      <c r="AL33" s="15"/>
      <c r="AM33" s="15"/>
      <c r="AN33" s="15"/>
    </row>
    <row r="34" spans="1:40" ht="15.75" thickBot="1" x14ac:dyDescent="0.3">
      <c r="A34" s="101" t="s">
        <v>28</v>
      </c>
      <c r="B34" s="104"/>
      <c r="C34" s="104"/>
      <c r="D34" s="104"/>
      <c r="E34" s="104"/>
      <c r="F34" s="105"/>
      <c r="G34" s="107" t="str">
        <f t="shared" si="7"/>
        <v/>
      </c>
      <c r="H34" s="43" t="str">
        <f t="shared" si="19"/>
        <v/>
      </c>
      <c r="I34" s="43" t="str">
        <f t="shared" si="2"/>
        <v/>
      </c>
      <c r="J34" s="52" t="str">
        <f t="shared" si="3"/>
        <v/>
      </c>
      <c r="K34" s="20"/>
      <c r="L34" s="16"/>
      <c r="M34" s="48" t="str">
        <f t="shared" si="4"/>
        <v>stratum 13</v>
      </c>
      <c r="N34" s="32" t="str">
        <f t="shared" si="9"/>
        <v/>
      </c>
      <c r="O34" s="171" t="str">
        <f t="shared" si="10"/>
        <v/>
      </c>
      <c r="P34" s="171" t="str">
        <f t="shared" si="11"/>
        <v/>
      </c>
      <c r="Q34" s="172" t="str">
        <f t="shared" si="12"/>
        <v/>
      </c>
      <c r="R34" s="172"/>
      <c r="S34" s="181" t="str">
        <f t="shared" si="13"/>
        <v/>
      </c>
      <c r="T34" s="75"/>
      <c r="U34" s="184" t="str">
        <f t="shared" si="5"/>
        <v/>
      </c>
      <c r="V34" s="15"/>
      <c r="W34" s="48" t="str">
        <f t="shared" si="0"/>
        <v>stratum 13</v>
      </c>
      <c r="X34" s="84" t="str">
        <f t="shared" si="0"/>
        <v/>
      </c>
      <c r="Y34" s="217" t="str">
        <f t="shared" si="6"/>
        <v/>
      </c>
      <c r="Z34" s="15"/>
      <c r="AA34" s="96" t="str">
        <f t="shared" si="14"/>
        <v>stratum 13</v>
      </c>
      <c r="AB34" s="277" t="str">
        <f t="shared" si="14"/>
        <v/>
      </c>
      <c r="AC34" s="273"/>
      <c r="AD34" s="186" t="str">
        <f t="shared" si="1"/>
        <v/>
      </c>
      <c r="AE34" s="15"/>
      <c r="AF34" s="15"/>
      <c r="AG34" s="15"/>
      <c r="AH34" s="15"/>
      <c r="AI34" s="15"/>
      <c r="AJ34" s="15"/>
      <c r="AK34" s="15"/>
      <c r="AL34" s="15"/>
      <c r="AM34" s="15"/>
      <c r="AN34" s="15"/>
    </row>
    <row r="35" spans="1:40" ht="15.75" thickBot="1" x14ac:dyDescent="0.3">
      <c r="A35" s="101" t="s">
        <v>29</v>
      </c>
      <c r="B35" s="104"/>
      <c r="C35" s="104"/>
      <c r="D35" s="104"/>
      <c r="E35" s="104"/>
      <c r="F35" s="105"/>
      <c r="G35" s="107" t="str">
        <f t="shared" si="7"/>
        <v/>
      </c>
      <c r="H35" s="43" t="str">
        <f t="shared" si="19"/>
        <v/>
      </c>
      <c r="I35" s="43" t="str">
        <f t="shared" si="2"/>
        <v/>
      </c>
      <c r="J35" s="52" t="str">
        <f t="shared" si="3"/>
        <v/>
      </c>
      <c r="K35" s="20"/>
      <c r="L35" s="16"/>
      <c r="M35" s="48" t="str">
        <f t="shared" si="4"/>
        <v>stratum 14</v>
      </c>
      <c r="N35" s="32" t="str">
        <f t="shared" si="9"/>
        <v/>
      </c>
      <c r="O35" s="171" t="str">
        <f t="shared" si="10"/>
        <v/>
      </c>
      <c r="P35" s="171" t="str">
        <f t="shared" si="11"/>
        <v/>
      </c>
      <c r="Q35" s="172" t="str">
        <f t="shared" si="12"/>
        <v/>
      </c>
      <c r="R35" s="172"/>
      <c r="S35" s="181" t="str">
        <f t="shared" si="13"/>
        <v/>
      </c>
      <c r="T35" s="75"/>
      <c r="U35" s="184" t="str">
        <f t="shared" si="5"/>
        <v/>
      </c>
      <c r="V35" s="15"/>
      <c r="W35" s="48" t="str">
        <f t="shared" si="0"/>
        <v>stratum 14</v>
      </c>
      <c r="X35" s="84" t="str">
        <f t="shared" si="0"/>
        <v/>
      </c>
      <c r="Y35" s="217" t="str">
        <f t="shared" si="6"/>
        <v/>
      </c>
      <c r="Z35" s="15"/>
      <c r="AA35" s="96" t="str">
        <f t="shared" si="14"/>
        <v>stratum 14</v>
      </c>
      <c r="AB35" s="277" t="str">
        <f t="shared" si="14"/>
        <v/>
      </c>
      <c r="AC35" s="273"/>
      <c r="AD35" s="186" t="str">
        <f t="shared" si="1"/>
        <v/>
      </c>
      <c r="AE35" s="15"/>
      <c r="AF35" s="15"/>
      <c r="AG35" s="15"/>
      <c r="AH35" s="15"/>
      <c r="AI35" s="15"/>
      <c r="AJ35" s="15"/>
      <c r="AK35" s="15"/>
      <c r="AL35" s="15"/>
      <c r="AM35" s="15"/>
      <c r="AN35" s="15"/>
    </row>
    <row r="36" spans="1:40" ht="15.75" thickBot="1" x14ac:dyDescent="0.3">
      <c r="A36" s="101" t="s">
        <v>30</v>
      </c>
      <c r="B36" s="104"/>
      <c r="C36" s="104"/>
      <c r="D36" s="104"/>
      <c r="E36" s="104"/>
      <c r="F36" s="105"/>
      <c r="G36" s="107" t="str">
        <f t="shared" si="7"/>
        <v/>
      </c>
      <c r="H36" s="43" t="str">
        <f t="shared" si="19"/>
        <v/>
      </c>
      <c r="I36" s="43" t="str">
        <f t="shared" si="2"/>
        <v/>
      </c>
      <c r="J36" s="52" t="str">
        <f t="shared" si="3"/>
        <v/>
      </c>
      <c r="K36" s="20"/>
      <c r="L36" s="16"/>
      <c r="M36" s="48" t="str">
        <f t="shared" si="4"/>
        <v>stratum 15</v>
      </c>
      <c r="N36" s="32" t="str">
        <f t="shared" si="9"/>
        <v/>
      </c>
      <c r="O36" s="171" t="str">
        <f t="shared" si="10"/>
        <v/>
      </c>
      <c r="P36" s="171" t="str">
        <f t="shared" si="11"/>
        <v/>
      </c>
      <c r="Q36" s="172" t="str">
        <f t="shared" si="12"/>
        <v/>
      </c>
      <c r="R36" s="172"/>
      <c r="S36" s="181" t="str">
        <f t="shared" si="13"/>
        <v/>
      </c>
      <c r="T36" s="75"/>
      <c r="U36" s="184" t="str">
        <f t="shared" si="5"/>
        <v/>
      </c>
      <c r="V36" s="15"/>
      <c r="W36" s="48" t="str">
        <f t="shared" si="0"/>
        <v>stratum 15</v>
      </c>
      <c r="X36" s="84" t="str">
        <f t="shared" si="0"/>
        <v/>
      </c>
      <c r="Y36" s="217" t="str">
        <f t="shared" si="6"/>
        <v/>
      </c>
      <c r="Z36" s="15"/>
      <c r="AA36" s="96" t="str">
        <f t="shared" si="14"/>
        <v>stratum 15</v>
      </c>
      <c r="AB36" s="277" t="str">
        <f t="shared" si="14"/>
        <v/>
      </c>
      <c r="AC36" s="273"/>
      <c r="AD36" s="186" t="str">
        <f t="shared" si="1"/>
        <v/>
      </c>
      <c r="AE36" s="15"/>
      <c r="AF36" s="15"/>
      <c r="AG36" s="15"/>
      <c r="AH36" s="15"/>
      <c r="AI36" s="15"/>
      <c r="AJ36" s="15"/>
      <c r="AK36" s="15"/>
      <c r="AL36" s="15"/>
      <c r="AM36" s="15"/>
      <c r="AN36" s="15"/>
    </row>
    <row r="37" spans="1:40" ht="15.75" thickBot="1" x14ac:dyDescent="0.3">
      <c r="A37" s="101" t="s">
        <v>31</v>
      </c>
      <c r="B37" s="104"/>
      <c r="C37" s="104"/>
      <c r="D37" s="104"/>
      <c r="E37" s="104"/>
      <c r="F37" s="105"/>
      <c r="G37" s="107" t="str">
        <f t="shared" si="7"/>
        <v/>
      </c>
      <c r="H37" s="43" t="str">
        <f t="shared" si="19"/>
        <v/>
      </c>
      <c r="I37" s="43" t="str">
        <f t="shared" si="2"/>
        <v/>
      </c>
      <c r="J37" s="52" t="str">
        <f t="shared" si="3"/>
        <v/>
      </c>
      <c r="K37" s="20"/>
      <c r="L37" s="16"/>
      <c r="M37" s="48" t="str">
        <f t="shared" si="4"/>
        <v>stratum 16</v>
      </c>
      <c r="N37" s="32" t="str">
        <f t="shared" si="9"/>
        <v/>
      </c>
      <c r="O37" s="171" t="str">
        <f t="shared" si="10"/>
        <v/>
      </c>
      <c r="P37" s="171" t="str">
        <f t="shared" si="11"/>
        <v/>
      </c>
      <c r="Q37" s="172" t="str">
        <f t="shared" si="12"/>
        <v/>
      </c>
      <c r="R37" s="172"/>
      <c r="S37" s="181" t="str">
        <f t="shared" si="13"/>
        <v/>
      </c>
      <c r="T37" s="75"/>
      <c r="U37" s="184" t="str">
        <f t="shared" si="5"/>
        <v/>
      </c>
      <c r="V37" s="15"/>
      <c r="W37" s="48" t="str">
        <f t="shared" si="0"/>
        <v>stratum 16</v>
      </c>
      <c r="X37" s="84" t="str">
        <f t="shared" si="0"/>
        <v/>
      </c>
      <c r="Y37" s="217" t="str">
        <f t="shared" si="6"/>
        <v/>
      </c>
      <c r="Z37" s="15"/>
      <c r="AA37" s="96" t="str">
        <f t="shared" si="14"/>
        <v>stratum 16</v>
      </c>
      <c r="AB37" s="277" t="str">
        <f t="shared" si="14"/>
        <v/>
      </c>
      <c r="AC37" s="273"/>
      <c r="AD37" s="186" t="str">
        <f t="shared" si="1"/>
        <v/>
      </c>
      <c r="AE37" s="15"/>
      <c r="AF37" s="15"/>
      <c r="AG37" s="15"/>
      <c r="AH37" s="15"/>
      <c r="AI37" s="15"/>
      <c r="AJ37" s="15"/>
      <c r="AK37" s="15"/>
      <c r="AL37" s="15"/>
      <c r="AM37" s="15"/>
      <c r="AN37" s="15"/>
    </row>
    <row r="38" spans="1:40" ht="15.75" thickBot="1" x14ac:dyDescent="0.3">
      <c r="A38" s="101" t="s">
        <v>32</v>
      </c>
      <c r="B38" s="104"/>
      <c r="C38" s="104"/>
      <c r="D38" s="104"/>
      <c r="E38" s="104"/>
      <c r="F38" s="105"/>
      <c r="G38" s="107" t="str">
        <f t="shared" si="7"/>
        <v/>
      </c>
      <c r="H38" s="43" t="str">
        <f t="shared" si="19"/>
        <v/>
      </c>
      <c r="I38" s="43" t="str">
        <f t="shared" si="2"/>
        <v/>
      </c>
      <c r="J38" s="52" t="str">
        <f t="shared" si="3"/>
        <v/>
      </c>
      <c r="K38" s="20"/>
      <c r="L38" s="16"/>
      <c r="M38" s="48" t="str">
        <f t="shared" si="4"/>
        <v>stratum 17</v>
      </c>
      <c r="N38" s="32" t="str">
        <f t="shared" si="9"/>
        <v/>
      </c>
      <c r="O38" s="171" t="str">
        <f t="shared" si="10"/>
        <v/>
      </c>
      <c r="P38" s="171" t="str">
        <f t="shared" si="11"/>
        <v/>
      </c>
      <c r="Q38" s="172" t="str">
        <f t="shared" si="12"/>
        <v/>
      </c>
      <c r="R38" s="172"/>
      <c r="S38" s="181" t="str">
        <f t="shared" si="13"/>
        <v/>
      </c>
      <c r="T38" s="75"/>
      <c r="U38" s="184" t="str">
        <f t="shared" si="5"/>
        <v/>
      </c>
      <c r="V38" s="15"/>
      <c r="W38" s="48" t="str">
        <f t="shared" si="0"/>
        <v>stratum 17</v>
      </c>
      <c r="X38" s="84" t="str">
        <f t="shared" si="0"/>
        <v/>
      </c>
      <c r="Y38" s="217" t="str">
        <f t="shared" si="6"/>
        <v/>
      </c>
      <c r="Z38" s="15"/>
      <c r="AA38" s="96" t="str">
        <f t="shared" si="14"/>
        <v>stratum 17</v>
      </c>
      <c r="AB38" s="277" t="str">
        <f t="shared" si="14"/>
        <v/>
      </c>
      <c r="AC38" s="273"/>
      <c r="AD38" s="186" t="str">
        <f t="shared" si="1"/>
        <v/>
      </c>
      <c r="AE38" s="15"/>
      <c r="AF38" s="15"/>
      <c r="AG38" s="15"/>
      <c r="AH38" s="15"/>
      <c r="AI38" s="15"/>
      <c r="AJ38" s="15"/>
      <c r="AK38" s="15"/>
      <c r="AL38" s="15"/>
      <c r="AM38" s="15"/>
      <c r="AN38" s="15"/>
    </row>
    <row r="39" spans="1:40" ht="15.75" thickBot="1" x14ac:dyDescent="0.3">
      <c r="A39" s="101" t="s">
        <v>33</v>
      </c>
      <c r="B39" s="104"/>
      <c r="C39" s="104"/>
      <c r="D39" s="104"/>
      <c r="E39" s="104"/>
      <c r="F39" s="105"/>
      <c r="G39" s="107" t="str">
        <f t="shared" si="7"/>
        <v/>
      </c>
      <c r="H39" s="43" t="str">
        <f t="shared" si="19"/>
        <v/>
      </c>
      <c r="I39" s="43" t="str">
        <f t="shared" si="2"/>
        <v/>
      </c>
      <c r="J39" s="52" t="str">
        <f t="shared" si="3"/>
        <v/>
      </c>
      <c r="K39" s="20"/>
      <c r="L39" s="16"/>
      <c r="M39" s="48" t="str">
        <f t="shared" si="4"/>
        <v>stratum 18</v>
      </c>
      <c r="N39" s="32" t="str">
        <f t="shared" si="9"/>
        <v/>
      </c>
      <c r="O39" s="171" t="str">
        <f t="shared" si="10"/>
        <v/>
      </c>
      <c r="P39" s="171" t="str">
        <f t="shared" si="11"/>
        <v/>
      </c>
      <c r="Q39" s="172" t="str">
        <f t="shared" si="12"/>
        <v/>
      </c>
      <c r="R39" s="172"/>
      <c r="S39" s="181" t="str">
        <f t="shared" si="13"/>
        <v/>
      </c>
      <c r="T39" s="75"/>
      <c r="U39" s="184" t="str">
        <f t="shared" si="5"/>
        <v/>
      </c>
      <c r="V39" s="15"/>
      <c r="W39" s="48" t="str">
        <f t="shared" si="0"/>
        <v>stratum 18</v>
      </c>
      <c r="X39" s="84" t="str">
        <f t="shared" si="0"/>
        <v/>
      </c>
      <c r="Y39" s="217" t="str">
        <f t="shared" si="6"/>
        <v/>
      </c>
      <c r="Z39" s="15"/>
      <c r="AA39" s="96" t="str">
        <f t="shared" si="14"/>
        <v>stratum 18</v>
      </c>
      <c r="AB39" s="277" t="str">
        <f t="shared" si="14"/>
        <v/>
      </c>
      <c r="AC39" s="273"/>
      <c r="AD39" s="186" t="str">
        <f t="shared" si="1"/>
        <v/>
      </c>
      <c r="AE39" s="15"/>
      <c r="AF39" s="15"/>
      <c r="AG39" s="15"/>
      <c r="AH39" s="15"/>
      <c r="AI39" s="15"/>
      <c r="AJ39" s="15"/>
      <c r="AK39" s="15"/>
      <c r="AL39" s="15"/>
      <c r="AM39" s="15"/>
      <c r="AN39" s="15"/>
    </row>
    <row r="40" spans="1:40" ht="15.75" thickBot="1" x14ac:dyDescent="0.3">
      <c r="A40" s="101" t="s">
        <v>34</v>
      </c>
      <c r="B40" s="104"/>
      <c r="C40" s="104"/>
      <c r="D40" s="104"/>
      <c r="E40" s="104"/>
      <c r="F40" s="105"/>
      <c r="G40" s="107" t="str">
        <f t="shared" si="7"/>
        <v/>
      </c>
      <c r="H40" s="43" t="str">
        <f t="shared" si="19"/>
        <v/>
      </c>
      <c r="I40" s="43" t="str">
        <f t="shared" si="2"/>
        <v/>
      </c>
      <c r="J40" s="52" t="str">
        <f t="shared" si="3"/>
        <v/>
      </c>
      <c r="K40" s="20"/>
      <c r="L40" s="16"/>
      <c r="M40" s="48" t="str">
        <f t="shared" si="4"/>
        <v>stratum 19</v>
      </c>
      <c r="N40" s="32" t="str">
        <f t="shared" si="9"/>
        <v/>
      </c>
      <c r="O40" s="171" t="str">
        <f t="shared" si="10"/>
        <v/>
      </c>
      <c r="P40" s="171" t="str">
        <f t="shared" si="11"/>
        <v/>
      </c>
      <c r="Q40" s="172" t="str">
        <f t="shared" si="12"/>
        <v/>
      </c>
      <c r="R40" s="172"/>
      <c r="S40" s="181" t="str">
        <f t="shared" si="13"/>
        <v/>
      </c>
      <c r="T40" s="75"/>
      <c r="U40" s="184" t="str">
        <f t="shared" si="5"/>
        <v/>
      </c>
      <c r="V40" s="15"/>
      <c r="W40" s="48" t="str">
        <f t="shared" si="0"/>
        <v>stratum 19</v>
      </c>
      <c r="X40" s="84" t="str">
        <f t="shared" si="0"/>
        <v/>
      </c>
      <c r="Y40" s="217" t="str">
        <f t="shared" si="6"/>
        <v/>
      </c>
      <c r="Z40" s="15"/>
      <c r="AA40" s="96" t="str">
        <f t="shared" si="14"/>
        <v>stratum 19</v>
      </c>
      <c r="AB40" s="277" t="str">
        <f t="shared" si="14"/>
        <v/>
      </c>
      <c r="AC40" s="273"/>
      <c r="AD40" s="186" t="str">
        <f t="shared" si="1"/>
        <v/>
      </c>
      <c r="AE40" s="15"/>
      <c r="AF40" s="15"/>
      <c r="AG40" s="15"/>
      <c r="AH40" s="15"/>
      <c r="AI40" s="15"/>
      <c r="AJ40" s="15"/>
      <c r="AK40" s="15"/>
      <c r="AL40" s="15"/>
      <c r="AM40" s="15"/>
      <c r="AN40" s="15"/>
    </row>
    <row r="41" spans="1:40" ht="15.75" thickBot="1" x14ac:dyDescent="0.3">
      <c r="A41" s="102" t="s">
        <v>35</v>
      </c>
      <c r="B41" s="104"/>
      <c r="C41" s="104"/>
      <c r="D41" s="104"/>
      <c r="E41" s="104"/>
      <c r="F41" s="105"/>
      <c r="G41" s="108" t="str">
        <f t="shared" si="7"/>
        <v/>
      </c>
      <c r="H41" s="53" t="str">
        <f t="shared" si="19"/>
        <v/>
      </c>
      <c r="I41" s="53" t="str">
        <f t="shared" si="2"/>
        <v/>
      </c>
      <c r="J41" s="54" t="str">
        <f t="shared" si="3"/>
        <v/>
      </c>
      <c r="K41" s="20"/>
      <c r="L41" s="16"/>
      <c r="M41" s="49" t="str">
        <f t="shared" si="4"/>
        <v>stratum 20</v>
      </c>
      <c r="N41" s="50" t="str">
        <f t="shared" si="9"/>
        <v/>
      </c>
      <c r="O41" s="173" t="str">
        <f t="shared" si="10"/>
        <v/>
      </c>
      <c r="P41" s="173" t="str">
        <f t="shared" si="11"/>
        <v/>
      </c>
      <c r="Q41" s="174" t="str">
        <f t="shared" si="12"/>
        <v/>
      </c>
      <c r="R41" s="175"/>
      <c r="S41" s="182" t="str">
        <f t="shared" si="13"/>
        <v/>
      </c>
      <c r="T41" s="200"/>
      <c r="U41" s="185" t="str">
        <f t="shared" si="5"/>
        <v/>
      </c>
      <c r="V41" s="15"/>
      <c r="W41" s="49" t="str">
        <f t="shared" si="0"/>
        <v>stratum 20</v>
      </c>
      <c r="X41" s="85" t="str">
        <f t="shared" si="0"/>
        <v/>
      </c>
      <c r="Y41" s="218" t="str">
        <f t="shared" si="6"/>
        <v/>
      </c>
      <c r="Z41" s="15"/>
      <c r="AA41" s="97" t="str">
        <f t="shared" si="14"/>
        <v>stratum 20</v>
      </c>
      <c r="AB41" s="299" t="str">
        <f t="shared" si="14"/>
        <v/>
      </c>
      <c r="AC41" s="300"/>
      <c r="AD41" s="186" t="str">
        <f t="shared" si="1"/>
        <v/>
      </c>
      <c r="AE41" s="15"/>
      <c r="AF41" s="15"/>
      <c r="AG41" s="15"/>
      <c r="AH41" s="15"/>
      <c r="AI41" s="15"/>
      <c r="AJ41" s="15"/>
      <c r="AK41" s="15"/>
      <c r="AL41" s="15"/>
      <c r="AM41" s="15"/>
      <c r="AN41" s="15"/>
    </row>
    <row r="42" spans="1:40" x14ac:dyDescent="0.2">
      <c r="A42" s="15"/>
      <c r="B42" s="15"/>
      <c r="C42" s="15"/>
      <c r="D42" s="15"/>
      <c r="E42" s="15"/>
      <c r="F42" s="15"/>
      <c r="G42" s="15"/>
      <c r="H42" s="15"/>
      <c r="I42" s="21"/>
      <c r="J42" s="21"/>
      <c r="K42" s="16"/>
      <c r="L42" s="16"/>
      <c r="M42" s="16"/>
      <c r="N42" s="16"/>
      <c r="O42" s="16"/>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spans="1:40" ht="18" customHeight="1" x14ac:dyDescent="0.25">
      <c r="A43" s="243" t="s">
        <v>12</v>
      </c>
      <c r="B43" s="244"/>
      <c r="C43" s="244"/>
      <c r="D43" s="244"/>
      <c r="E43" s="245"/>
      <c r="F43" s="15"/>
      <c r="G43" s="3" t="s">
        <v>59</v>
      </c>
      <c r="H43" s="6"/>
      <c r="I43" s="7"/>
      <c r="J43" s="7"/>
      <c r="K43" s="6"/>
      <c r="L43" s="6"/>
      <c r="M43" s="6"/>
      <c r="N43" s="6"/>
      <c r="O43" s="59"/>
      <c r="P43" s="59"/>
      <c r="Q43" s="47"/>
      <c r="R43" s="55"/>
      <c r="S43" s="15"/>
      <c r="T43" s="15"/>
      <c r="U43" s="15"/>
      <c r="V43" s="15"/>
      <c r="W43" s="15"/>
      <c r="X43" s="15"/>
      <c r="Y43" s="15"/>
      <c r="Z43" s="15"/>
      <c r="AA43" s="15"/>
      <c r="AB43" s="15"/>
      <c r="AC43" s="15"/>
      <c r="AD43" s="15"/>
      <c r="AE43" s="15"/>
      <c r="AF43" s="15"/>
      <c r="AG43" s="15"/>
      <c r="AH43" s="15"/>
      <c r="AI43" s="15"/>
      <c r="AJ43" s="15"/>
      <c r="AK43" s="15"/>
      <c r="AL43" s="15"/>
      <c r="AM43" s="15"/>
      <c r="AN43" s="15"/>
    </row>
    <row r="44" spans="1:40" ht="32.25" customHeight="1" x14ac:dyDescent="0.25">
      <c r="A44" s="232" t="s">
        <v>56</v>
      </c>
      <c r="B44" s="233"/>
      <c r="C44" s="39">
        <f>IF(C9=80%,'student t value'!C38,IF(C9=90%,'student t value'!D38,IF(C9=95%,'student t value'!E38,IF(C9=98%,'student t value'!F38,IF(C9=99%,'student t value'!G38)))))</f>
        <v>1.645</v>
      </c>
      <c r="D44" s="239"/>
      <c r="E44" s="240"/>
      <c r="F44" s="16"/>
      <c r="G44" s="4" t="s">
        <v>60</v>
      </c>
      <c r="H44" s="8"/>
      <c r="I44" s="9"/>
      <c r="J44" s="8"/>
      <c r="K44" s="8"/>
      <c r="L44" s="8"/>
      <c r="M44" s="8"/>
      <c r="N44" s="8"/>
      <c r="O44" s="8"/>
      <c r="P44" s="8"/>
      <c r="Q44" s="44"/>
      <c r="R44" s="56"/>
      <c r="S44" s="15"/>
      <c r="T44" s="15"/>
      <c r="U44" s="15"/>
      <c r="V44" s="15"/>
      <c r="W44" s="15"/>
      <c r="X44" s="15"/>
      <c r="Y44" s="15"/>
      <c r="Z44" s="15"/>
      <c r="AA44" s="15"/>
      <c r="AB44" s="15"/>
      <c r="AC44" s="15"/>
      <c r="AD44" s="15"/>
      <c r="AE44" s="15"/>
      <c r="AF44" s="15"/>
      <c r="AG44" s="15"/>
      <c r="AH44" s="15"/>
      <c r="AI44" s="15"/>
      <c r="AJ44" s="15"/>
      <c r="AK44" s="15"/>
      <c r="AL44" s="15"/>
      <c r="AM44" s="15"/>
      <c r="AN44" s="15"/>
    </row>
    <row r="45" spans="1:40" ht="36.75" customHeight="1" x14ac:dyDescent="0.25">
      <c r="A45" s="232" t="s">
        <v>57</v>
      </c>
      <c r="B45" s="233"/>
      <c r="C45" s="39" t="e">
        <f>IF($O$21-1&lt;30,IF(C9=80%,VLOOKUP($O$21-1,'student t value'!B8:G37,2,TRUE),IF(C9=90%,VLOOKUP($O$21-1,'student t value'!B8:G37,3,TRUE),IF(C9=95%,VLOOKUP($O$21-1,'student t value'!B8:G37,4,TRUE),IF(C9=98%,VLOOKUP($O$21-1,'student t value'!B8:G37,5,TRUE),IF(C9=99%,VLOOKUP($O$21-1,'student t value'!B8:G37,6,TRUE)))))),"NA")</f>
        <v>#VALUE!</v>
      </c>
      <c r="D45" s="239" t="s">
        <v>226</v>
      </c>
      <c r="E45" s="240"/>
      <c r="F45" s="16"/>
      <c r="G45" s="5"/>
      <c r="H45" s="8"/>
      <c r="I45" s="8"/>
      <c r="J45" s="8"/>
      <c r="K45" s="8"/>
      <c r="L45" s="8"/>
      <c r="M45" s="8"/>
      <c r="N45" s="8"/>
      <c r="O45" s="8"/>
      <c r="P45" s="8"/>
      <c r="Q45" s="44"/>
      <c r="R45" s="56"/>
      <c r="S45" s="15"/>
      <c r="T45" s="15"/>
      <c r="U45" s="15"/>
      <c r="V45" s="15"/>
      <c r="W45" s="15"/>
      <c r="X45" s="15"/>
      <c r="Y45" s="15"/>
      <c r="Z45" s="15"/>
      <c r="AA45" s="15"/>
      <c r="AB45" s="15"/>
      <c r="AC45" s="15"/>
      <c r="AD45" s="15"/>
      <c r="AE45" s="15"/>
      <c r="AF45" s="15"/>
      <c r="AG45" s="15"/>
      <c r="AH45" s="15"/>
      <c r="AI45" s="15"/>
      <c r="AJ45" s="15"/>
      <c r="AK45" s="15"/>
      <c r="AL45" s="15"/>
      <c r="AM45" s="15"/>
      <c r="AN45" s="15"/>
    </row>
    <row r="46" spans="1:40" ht="18.75" x14ac:dyDescent="0.3">
      <c r="A46" s="234" t="s">
        <v>206</v>
      </c>
      <c r="B46" s="235"/>
      <c r="C46" s="93">
        <f>SUM(G22:G41)</f>
        <v>0</v>
      </c>
      <c r="D46" s="239"/>
      <c r="E46" s="240"/>
      <c r="F46" s="16"/>
      <c r="G46" s="5"/>
      <c r="H46" s="8"/>
      <c r="I46" s="8"/>
      <c r="J46" s="8"/>
      <c r="K46" s="8"/>
      <c r="L46" s="8"/>
      <c r="M46" s="8"/>
      <c r="N46" s="8"/>
      <c r="O46" s="8"/>
      <c r="P46" s="8"/>
      <c r="Q46" s="44"/>
      <c r="R46" s="56"/>
      <c r="S46" s="15"/>
      <c r="T46" s="15"/>
      <c r="U46" s="15"/>
      <c r="V46" s="15"/>
      <c r="W46" s="15"/>
      <c r="X46" s="15"/>
      <c r="Y46" s="15"/>
      <c r="Z46" s="15"/>
      <c r="AA46" s="15"/>
      <c r="AB46" s="15"/>
      <c r="AC46" s="15"/>
      <c r="AD46" s="15"/>
      <c r="AE46" s="15"/>
      <c r="AF46" s="15"/>
      <c r="AG46" s="15"/>
      <c r="AH46" s="15"/>
      <c r="AI46" s="15"/>
      <c r="AJ46" s="15"/>
      <c r="AK46" s="15"/>
      <c r="AL46" s="15"/>
      <c r="AM46" s="15"/>
      <c r="AN46" s="15"/>
    </row>
    <row r="47" spans="1:40" ht="18" x14ac:dyDescent="0.25">
      <c r="A47" s="234" t="s">
        <v>11</v>
      </c>
      <c r="B47" s="235"/>
      <c r="C47" s="93">
        <f>SUM(C22:C41)</f>
        <v>0</v>
      </c>
      <c r="D47" s="239" t="s">
        <v>10</v>
      </c>
      <c r="E47" s="240"/>
      <c r="F47" s="16"/>
      <c r="G47" s="5"/>
      <c r="H47" s="8"/>
      <c r="I47" s="8"/>
      <c r="J47" s="8"/>
      <c r="K47" s="8"/>
      <c r="L47" s="8"/>
      <c r="M47" s="8"/>
      <c r="N47" s="8"/>
      <c r="O47" s="8"/>
      <c r="P47" s="8"/>
      <c r="Q47" s="44"/>
      <c r="R47" s="56"/>
      <c r="S47" s="15"/>
      <c r="T47" s="15"/>
      <c r="U47" s="15"/>
      <c r="V47" s="15"/>
      <c r="W47" s="15"/>
      <c r="X47" s="15"/>
      <c r="Y47" s="15"/>
      <c r="Z47" s="15"/>
      <c r="AA47" s="15"/>
      <c r="AB47" s="15"/>
      <c r="AC47" s="15"/>
      <c r="AD47" s="15"/>
      <c r="AE47" s="15"/>
      <c r="AF47" s="15"/>
      <c r="AG47" s="15"/>
      <c r="AH47" s="15"/>
      <c r="AI47" s="15"/>
      <c r="AJ47" s="15"/>
      <c r="AK47" s="15"/>
      <c r="AL47" s="15"/>
      <c r="AM47" s="15"/>
      <c r="AN47" s="15"/>
    </row>
    <row r="48" spans="1:40" ht="18" x14ac:dyDescent="0.25">
      <c r="A48" s="234" t="s">
        <v>244</v>
      </c>
      <c r="B48" s="235"/>
      <c r="C48" s="93">
        <f>IF(C47=0,0,(((C22*D22)+(C23*D23)+(C24*D24)+(C25*D25)+(C26*D26)+(C27*D27)+(C28*D28)+(C29*D29)+(C30*D30)+(C31*D31)+(C32*D32)+(C33*D33)+(C34*D34)+(C35*D35)+(C36*D36)+(C37*D37)+(C38*D38)+(C39*D39)+(C40*D40)+(C41*D41))/C47))</f>
        <v>0</v>
      </c>
      <c r="D48" s="239" t="s">
        <v>243</v>
      </c>
      <c r="E48" s="240"/>
      <c r="F48" s="16"/>
      <c r="G48" s="5"/>
      <c r="H48" s="8"/>
      <c r="I48" s="8"/>
      <c r="J48" s="8"/>
      <c r="K48" s="8"/>
      <c r="L48" s="8"/>
      <c r="M48" s="8"/>
      <c r="N48" s="8"/>
      <c r="O48" s="8"/>
      <c r="P48" s="8"/>
      <c r="Q48" s="44"/>
      <c r="R48" s="56"/>
      <c r="S48" s="15"/>
      <c r="T48" s="15"/>
      <c r="U48" s="15"/>
      <c r="V48" s="15"/>
      <c r="W48" s="15"/>
      <c r="X48" s="15"/>
      <c r="Y48" s="15"/>
      <c r="Z48" s="15"/>
      <c r="AA48" s="15"/>
      <c r="AB48" s="15"/>
      <c r="AC48" s="15"/>
      <c r="AD48" s="15"/>
      <c r="AE48" s="15"/>
      <c r="AF48" s="15"/>
      <c r="AG48" s="15"/>
      <c r="AH48" s="15"/>
      <c r="AI48" s="15"/>
      <c r="AJ48" s="15"/>
      <c r="AK48" s="15"/>
      <c r="AL48" s="15"/>
      <c r="AM48" s="15"/>
      <c r="AN48" s="15"/>
    </row>
    <row r="49" spans="1:40" ht="18" x14ac:dyDescent="0.25">
      <c r="A49" s="234" t="s">
        <v>9</v>
      </c>
      <c r="B49" s="235"/>
      <c r="C49" s="93">
        <f>IF(C47=0,0,(((C22*F22)+(C23*F23)+(C24*F24)+(C25*F25)+(C26*F26)+(C27*F27)+(C28*F28)+(C29*F29)+(C30*F30)+(C31*F31)+(C32*F32)+(C33*F33)+(C34*F34)+(C35*F35)+(C36*F36)+(C37*F37)+(C38*F38)+(C39*F39)+(C40*F40)+(C41*F41))/C47))</f>
        <v>0</v>
      </c>
      <c r="D49" s="239" t="s">
        <v>8</v>
      </c>
      <c r="E49" s="240"/>
      <c r="F49" s="16"/>
      <c r="G49" s="5"/>
      <c r="H49" s="8"/>
      <c r="I49" s="8"/>
      <c r="J49" s="8"/>
      <c r="K49" s="8"/>
      <c r="L49" s="8"/>
      <c r="M49" s="8"/>
      <c r="N49" s="8"/>
      <c r="O49" s="8"/>
      <c r="P49" s="8"/>
      <c r="Q49" s="44"/>
      <c r="R49" s="56"/>
      <c r="S49" s="15"/>
      <c r="T49" s="15"/>
      <c r="U49" s="15"/>
      <c r="V49" s="15"/>
      <c r="W49" s="15"/>
      <c r="X49" s="15"/>
      <c r="Y49" s="15"/>
      <c r="Z49" s="15"/>
      <c r="AA49" s="15"/>
      <c r="AB49" s="15"/>
      <c r="AC49" s="15"/>
      <c r="AD49" s="15"/>
      <c r="AE49" s="15"/>
      <c r="AF49" s="15"/>
      <c r="AG49" s="15"/>
      <c r="AH49" s="15"/>
      <c r="AI49" s="15"/>
      <c r="AJ49" s="15"/>
      <c r="AK49" s="15"/>
      <c r="AL49" s="15"/>
      <c r="AM49" s="15"/>
      <c r="AN49" s="15"/>
    </row>
    <row r="50" spans="1:40" ht="18" x14ac:dyDescent="0.25">
      <c r="A50" s="236" t="s">
        <v>7</v>
      </c>
      <c r="B50" s="237"/>
      <c r="C50" s="177" t="e">
        <f>((C22*E22)+(C23*E23)+(C24*E24)+(C25*E25)+(C26*E26)+(C27*E27)+(C28*E28)+(C29*E29)+(C30*E30)+(C31*E31)+(C32*E32)+(C33*E33)+(C34*E34)+(C35*E35)+(C36*E36)+(C37*E37)+(C38*E38)+(C39*E39)+(C40*E40)+(C41*E41))/SUM(C22:C31)</f>
        <v>#DIV/0!</v>
      </c>
      <c r="D50" s="241" t="s">
        <v>243</v>
      </c>
      <c r="E50" s="242"/>
      <c r="F50" s="20"/>
      <c r="G50" s="5"/>
      <c r="H50" s="8"/>
      <c r="I50" s="8"/>
      <c r="J50" s="8"/>
      <c r="K50" s="8"/>
      <c r="L50" s="8"/>
      <c r="M50" s="8"/>
      <c r="N50" s="8"/>
      <c r="O50" s="8"/>
      <c r="P50" s="8"/>
      <c r="Q50" s="44"/>
      <c r="R50" s="56"/>
      <c r="S50" s="15"/>
      <c r="T50" s="15"/>
      <c r="U50" s="15"/>
      <c r="V50" s="15"/>
      <c r="W50" s="15"/>
      <c r="X50" s="15"/>
      <c r="Y50" s="15"/>
      <c r="Z50" s="15"/>
      <c r="AA50" s="15"/>
      <c r="AB50" s="15"/>
      <c r="AC50" s="15"/>
      <c r="AD50" s="15"/>
      <c r="AE50" s="15"/>
      <c r="AF50" s="15"/>
      <c r="AG50" s="15"/>
      <c r="AH50" s="15"/>
      <c r="AI50" s="15"/>
      <c r="AJ50" s="15"/>
      <c r="AK50" s="15"/>
      <c r="AL50" s="15"/>
      <c r="AM50" s="15"/>
      <c r="AN50" s="15"/>
    </row>
    <row r="51" spans="1:40" ht="18" customHeight="1" x14ac:dyDescent="0.25">
      <c r="A51" s="15"/>
      <c r="B51" s="15"/>
      <c r="C51" s="15"/>
      <c r="D51" s="15"/>
      <c r="E51" s="238"/>
      <c r="F51" s="238"/>
      <c r="G51" s="5"/>
      <c r="H51" s="8"/>
      <c r="I51" s="8"/>
      <c r="J51" s="8"/>
      <c r="K51" s="8"/>
      <c r="L51" s="8"/>
      <c r="M51" s="8"/>
      <c r="N51" s="8"/>
      <c r="O51" s="8"/>
      <c r="P51" s="8"/>
      <c r="Q51" s="44"/>
      <c r="R51" s="56"/>
      <c r="S51" s="15"/>
      <c r="T51" s="15"/>
      <c r="U51" s="15"/>
      <c r="V51" s="15"/>
      <c r="W51" s="15"/>
      <c r="X51" s="15"/>
      <c r="Y51" s="15"/>
      <c r="Z51" s="15"/>
      <c r="AA51" s="15"/>
      <c r="AB51" s="15"/>
      <c r="AC51" s="15"/>
      <c r="AD51" s="15"/>
      <c r="AE51" s="15"/>
      <c r="AF51" s="15"/>
      <c r="AG51" s="15"/>
      <c r="AH51" s="15"/>
      <c r="AI51" s="15"/>
      <c r="AJ51" s="15"/>
      <c r="AK51" s="15"/>
      <c r="AL51" s="15"/>
      <c r="AM51" s="15"/>
      <c r="AN51" s="15"/>
    </row>
    <row r="52" spans="1:40" ht="18" x14ac:dyDescent="0.25">
      <c r="A52" s="15"/>
      <c r="B52" s="15"/>
      <c r="C52" s="15"/>
      <c r="D52" s="15"/>
      <c r="E52" s="238"/>
      <c r="F52" s="238"/>
      <c r="G52" s="5"/>
      <c r="H52" s="8"/>
      <c r="I52" s="8"/>
      <c r="J52" s="8"/>
      <c r="K52" s="8"/>
      <c r="L52" s="8"/>
      <c r="M52" s="8"/>
      <c r="N52" s="8"/>
      <c r="O52" s="8"/>
      <c r="P52" s="8"/>
      <c r="Q52" s="44"/>
      <c r="R52" s="56"/>
      <c r="S52" s="15"/>
      <c r="T52" s="15"/>
      <c r="U52" s="15"/>
      <c r="V52" s="15"/>
      <c r="W52" s="15"/>
      <c r="X52" s="15"/>
      <c r="Y52" s="15"/>
      <c r="Z52" s="15"/>
      <c r="AA52" s="15"/>
      <c r="AB52" s="15"/>
      <c r="AC52" s="15"/>
      <c r="AD52" s="15"/>
      <c r="AE52" s="15"/>
      <c r="AF52" s="15"/>
      <c r="AG52" s="15"/>
      <c r="AH52" s="15"/>
      <c r="AI52" s="15"/>
      <c r="AJ52" s="15"/>
      <c r="AK52" s="15"/>
      <c r="AL52" s="15"/>
      <c r="AM52" s="15"/>
      <c r="AN52" s="15"/>
    </row>
    <row r="53" spans="1:40" x14ac:dyDescent="0.2">
      <c r="A53" s="15"/>
      <c r="B53" s="15"/>
      <c r="C53" s="15"/>
      <c r="D53" s="15"/>
      <c r="E53" s="22"/>
      <c r="F53" s="22"/>
      <c r="G53" s="140" t="s">
        <v>239</v>
      </c>
      <c r="H53" s="10"/>
      <c r="I53" s="10"/>
      <c r="J53" s="10"/>
      <c r="K53" s="10"/>
      <c r="L53" s="10"/>
      <c r="M53" s="10"/>
      <c r="N53" s="10"/>
      <c r="O53" s="10"/>
      <c r="P53" s="10"/>
      <c r="Q53" s="44"/>
      <c r="R53" s="56"/>
      <c r="S53" s="15"/>
      <c r="T53" s="15"/>
      <c r="U53" s="15"/>
      <c r="V53" s="15"/>
      <c r="W53" s="15"/>
      <c r="X53" s="15"/>
      <c r="Y53" s="15"/>
      <c r="Z53" s="15"/>
      <c r="AA53" s="15"/>
      <c r="AB53" s="15"/>
      <c r="AC53" s="15"/>
      <c r="AD53" s="15"/>
      <c r="AE53" s="15"/>
      <c r="AF53" s="15"/>
      <c r="AG53" s="15"/>
      <c r="AH53" s="15"/>
      <c r="AI53" s="15"/>
      <c r="AJ53" s="15"/>
      <c r="AK53" s="15"/>
      <c r="AL53" s="15"/>
      <c r="AM53" s="15"/>
      <c r="AN53" s="15"/>
    </row>
    <row r="54" spans="1:40" x14ac:dyDescent="0.2">
      <c r="A54" s="15"/>
      <c r="B54" s="15"/>
      <c r="C54" s="15"/>
      <c r="D54" s="15"/>
      <c r="E54" s="23"/>
      <c r="F54" s="24"/>
      <c r="G54" s="141" t="s">
        <v>211</v>
      </c>
      <c r="H54" s="10"/>
      <c r="I54" s="10"/>
      <c r="J54" s="10"/>
      <c r="K54" s="10"/>
      <c r="L54" s="10"/>
      <c r="M54" s="10"/>
      <c r="N54" s="10"/>
      <c r="O54" s="10"/>
      <c r="P54" s="10"/>
      <c r="Q54" s="44"/>
      <c r="R54" s="56"/>
      <c r="S54" s="15"/>
      <c r="T54" s="15"/>
      <c r="U54" s="15"/>
      <c r="V54" s="15"/>
      <c r="W54" s="15"/>
      <c r="X54" s="15"/>
      <c r="Y54" s="15"/>
      <c r="Z54" s="15"/>
      <c r="AA54" s="15"/>
      <c r="AB54" s="15"/>
      <c r="AC54" s="15"/>
      <c r="AD54" s="15"/>
      <c r="AE54" s="15"/>
      <c r="AF54" s="15"/>
      <c r="AG54" s="15"/>
      <c r="AH54" s="15"/>
      <c r="AI54" s="15"/>
      <c r="AJ54" s="15"/>
      <c r="AK54" s="15"/>
      <c r="AL54" s="15"/>
      <c r="AM54" s="15"/>
      <c r="AN54" s="15"/>
    </row>
    <row r="55" spans="1:40" ht="15.75" x14ac:dyDescent="0.3">
      <c r="A55" s="15"/>
      <c r="B55" s="15"/>
      <c r="C55" s="15"/>
      <c r="D55" s="15"/>
      <c r="E55" s="23"/>
      <c r="F55" s="24"/>
      <c r="G55" s="140" t="s">
        <v>197</v>
      </c>
      <c r="H55" s="11"/>
      <c r="I55" s="10"/>
      <c r="J55" s="10"/>
      <c r="K55" s="10"/>
      <c r="L55" s="10"/>
      <c r="M55" s="10"/>
      <c r="N55" s="10"/>
      <c r="O55" s="10"/>
      <c r="P55" s="10"/>
      <c r="Q55" s="44"/>
      <c r="R55" s="56"/>
      <c r="S55" s="15"/>
      <c r="T55" s="15"/>
      <c r="U55" s="15"/>
      <c r="V55" s="15"/>
      <c r="W55" s="15"/>
      <c r="X55" s="15"/>
      <c r="Y55" s="15"/>
      <c r="Z55" s="15"/>
      <c r="AA55" s="15"/>
      <c r="AB55" s="15"/>
      <c r="AC55" s="15"/>
      <c r="AD55" s="15"/>
      <c r="AE55" s="15"/>
      <c r="AF55" s="15"/>
      <c r="AG55" s="15"/>
      <c r="AH55" s="15"/>
      <c r="AI55" s="15"/>
      <c r="AJ55" s="15"/>
      <c r="AK55" s="15"/>
      <c r="AL55" s="15"/>
      <c r="AM55" s="15"/>
      <c r="AN55" s="15"/>
    </row>
    <row r="56" spans="1:40" x14ac:dyDescent="0.2">
      <c r="A56" s="15"/>
      <c r="B56" s="15"/>
      <c r="C56" s="15"/>
      <c r="D56" s="15"/>
      <c r="E56" s="23"/>
      <c r="F56" s="24"/>
      <c r="G56" s="140" t="s">
        <v>198</v>
      </c>
      <c r="H56" s="10"/>
      <c r="I56" s="10"/>
      <c r="J56" s="10"/>
      <c r="K56" s="10"/>
      <c r="L56" s="10"/>
      <c r="M56" s="10"/>
      <c r="N56" s="10"/>
      <c r="O56" s="10"/>
      <c r="P56" s="10"/>
      <c r="Q56" s="44"/>
      <c r="R56" s="56"/>
      <c r="S56" s="15"/>
      <c r="T56" s="15"/>
      <c r="U56" s="15"/>
      <c r="V56" s="15"/>
      <c r="W56" s="15"/>
      <c r="X56" s="15"/>
      <c r="Y56" s="15"/>
      <c r="Z56" s="15"/>
      <c r="AA56" s="15"/>
      <c r="AB56" s="15"/>
      <c r="AC56" s="15"/>
      <c r="AD56" s="15"/>
      <c r="AE56" s="15"/>
      <c r="AF56" s="15"/>
      <c r="AG56" s="15"/>
      <c r="AH56" s="15"/>
      <c r="AI56" s="15"/>
      <c r="AJ56" s="15"/>
      <c r="AK56" s="15"/>
      <c r="AL56" s="15"/>
      <c r="AM56" s="15"/>
      <c r="AN56" s="15"/>
    </row>
    <row r="57" spans="1:40" ht="14.25" x14ac:dyDescent="0.25">
      <c r="A57" s="15"/>
      <c r="B57" s="15"/>
      <c r="C57" s="15"/>
      <c r="D57" s="15"/>
      <c r="E57" s="23"/>
      <c r="F57" s="24"/>
      <c r="G57" s="140" t="s">
        <v>199</v>
      </c>
      <c r="H57" s="10"/>
      <c r="I57" s="10"/>
      <c r="J57" s="10"/>
      <c r="K57" s="10"/>
      <c r="L57" s="10"/>
      <c r="M57" s="10"/>
      <c r="N57" s="10"/>
      <c r="O57" s="10"/>
      <c r="P57" s="10"/>
      <c r="Q57" s="44"/>
      <c r="R57" s="56"/>
      <c r="S57" s="15"/>
      <c r="T57" s="15"/>
      <c r="U57" s="15"/>
      <c r="V57" s="15"/>
      <c r="W57" s="15"/>
      <c r="X57" s="15"/>
      <c r="Y57" s="15"/>
      <c r="Z57" s="15"/>
      <c r="AA57" s="15"/>
      <c r="AB57" s="15"/>
      <c r="AC57" s="15"/>
      <c r="AD57" s="15"/>
      <c r="AE57" s="15"/>
      <c r="AF57" s="15"/>
      <c r="AG57" s="15"/>
      <c r="AH57" s="15"/>
      <c r="AI57" s="15"/>
      <c r="AJ57" s="15"/>
      <c r="AK57" s="15"/>
      <c r="AL57" s="15"/>
      <c r="AM57" s="15"/>
      <c r="AN57" s="15"/>
    </row>
    <row r="58" spans="1:40" ht="14.25" x14ac:dyDescent="0.25">
      <c r="A58" s="15"/>
      <c r="B58" s="15"/>
      <c r="C58" s="15"/>
      <c r="D58" s="15"/>
      <c r="E58" s="23"/>
      <c r="F58" s="24"/>
      <c r="G58" s="140" t="s">
        <v>200</v>
      </c>
      <c r="H58" s="10"/>
      <c r="I58" s="10"/>
      <c r="J58" s="10"/>
      <c r="K58" s="10"/>
      <c r="L58" s="10"/>
      <c r="M58" s="10"/>
      <c r="N58" s="10"/>
      <c r="O58" s="10"/>
      <c r="P58" s="10"/>
      <c r="Q58" s="44"/>
      <c r="R58" s="56"/>
      <c r="S58" s="15"/>
      <c r="T58" s="15"/>
      <c r="U58" s="15"/>
      <c r="V58" s="15"/>
      <c r="W58" s="15"/>
      <c r="X58" s="15"/>
      <c r="Y58" s="15"/>
      <c r="Z58" s="15"/>
      <c r="AA58" s="15"/>
      <c r="AB58" s="15"/>
      <c r="AC58" s="15"/>
      <c r="AD58" s="15"/>
      <c r="AE58" s="15"/>
      <c r="AF58" s="15"/>
      <c r="AG58" s="15"/>
      <c r="AH58" s="15"/>
      <c r="AI58" s="15"/>
      <c r="AJ58" s="15"/>
      <c r="AK58" s="15"/>
      <c r="AL58" s="15"/>
      <c r="AM58" s="15"/>
      <c r="AN58" s="15"/>
    </row>
    <row r="59" spans="1:40" x14ac:dyDescent="0.2">
      <c r="A59" s="15"/>
      <c r="B59" s="27"/>
      <c r="C59" s="15"/>
      <c r="D59" s="15"/>
      <c r="E59" s="23"/>
      <c r="F59" s="24"/>
      <c r="G59" s="140" t="s">
        <v>212</v>
      </c>
      <c r="H59" s="10"/>
      <c r="I59" s="12"/>
      <c r="J59" s="12"/>
      <c r="K59" s="12"/>
      <c r="L59" s="12"/>
      <c r="M59" s="12"/>
      <c r="N59" s="12"/>
      <c r="O59" s="12"/>
      <c r="P59" s="12"/>
      <c r="Q59" s="44"/>
      <c r="R59" s="56"/>
      <c r="S59" s="15"/>
      <c r="T59" s="15"/>
      <c r="U59" s="15"/>
      <c r="V59" s="15"/>
      <c r="W59" s="15"/>
      <c r="X59" s="15"/>
      <c r="Y59" s="15"/>
      <c r="Z59" s="15"/>
      <c r="AA59" s="15"/>
      <c r="AB59" s="15"/>
      <c r="AC59" s="15"/>
      <c r="AD59" s="15"/>
      <c r="AE59" s="15"/>
      <c r="AF59" s="15"/>
      <c r="AG59" s="15"/>
      <c r="AH59" s="15"/>
      <c r="AI59" s="15"/>
      <c r="AJ59" s="15"/>
      <c r="AK59" s="15"/>
      <c r="AL59" s="15"/>
      <c r="AM59" s="15"/>
      <c r="AN59" s="15"/>
    </row>
    <row r="60" spans="1:40" x14ac:dyDescent="0.2">
      <c r="A60" s="28" t="s">
        <v>36</v>
      </c>
      <c r="B60" s="15"/>
      <c r="C60" s="15"/>
      <c r="D60" s="15"/>
      <c r="E60" s="23"/>
      <c r="F60" s="24"/>
      <c r="G60" s="142" t="s">
        <v>242</v>
      </c>
      <c r="H60" s="12"/>
      <c r="I60" s="12"/>
      <c r="J60" s="12"/>
      <c r="K60" s="12"/>
      <c r="L60" s="12"/>
      <c r="M60" s="12"/>
      <c r="N60" s="12"/>
      <c r="O60" s="12"/>
      <c r="P60" s="12"/>
      <c r="Q60" s="44"/>
      <c r="R60" s="56"/>
      <c r="S60" s="15"/>
      <c r="T60" s="15"/>
      <c r="U60" s="15"/>
      <c r="V60" s="15"/>
      <c r="W60" s="15"/>
      <c r="X60" s="15"/>
      <c r="Y60" s="15"/>
      <c r="Z60" s="15"/>
      <c r="AA60" s="15"/>
      <c r="AB60" s="15"/>
      <c r="AC60" s="15"/>
      <c r="AD60" s="15"/>
      <c r="AE60" s="15"/>
      <c r="AF60" s="15"/>
      <c r="AG60" s="15"/>
      <c r="AH60" s="15"/>
      <c r="AI60" s="15"/>
      <c r="AJ60" s="15"/>
      <c r="AK60" s="15"/>
      <c r="AL60" s="15"/>
      <c r="AM60" s="15"/>
      <c r="AN60" s="15"/>
    </row>
    <row r="61" spans="1:40" x14ac:dyDescent="0.2">
      <c r="A61" s="15" t="s">
        <v>2</v>
      </c>
      <c r="B61" s="15"/>
      <c r="C61" s="15"/>
      <c r="D61" s="15"/>
      <c r="E61" s="23"/>
      <c r="F61" s="24"/>
      <c r="G61" s="143" t="s">
        <v>3</v>
      </c>
      <c r="H61" s="12"/>
      <c r="I61" s="13"/>
      <c r="J61" s="13"/>
      <c r="K61" s="13"/>
      <c r="L61" s="13"/>
      <c r="M61" s="13"/>
      <c r="N61" s="13"/>
      <c r="O61" s="13"/>
      <c r="P61" s="13"/>
      <c r="Q61" s="44"/>
      <c r="R61" s="56"/>
      <c r="S61" s="15"/>
      <c r="T61" s="15"/>
      <c r="U61" s="15"/>
      <c r="V61" s="15"/>
      <c r="W61" s="15"/>
      <c r="X61" s="15"/>
      <c r="Y61" s="15"/>
      <c r="Z61" s="15"/>
      <c r="AA61" s="15"/>
      <c r="AB61" s="15"/>
      <c r="AC61" s="15"/>
      <c r="AD61" s="15"/>
      <c r="AE61" s="15"/>
      <c r="AF61" s="15"/>
      <c r="AG61" s="15"/>
      <c r="AH61" s="15"/>
      <c r="AI61" s="15"/>
      <c r="AJ61" s="15"/>
      <c r="AK61" s="15"/>
      <c r="AL61" s="15"/>
      <c r="AM61" s="15"/>
      <c r="AN61" s="15"/>
    </row>
    <row r="62" spans="1:40" x14ac:dyDescent="0.2">
      <c r="A62" s="29" t="s">
        <v>1</v>
      </c>
      <c r="B62" s="29"/>
      <c r="C62" s="15"/>
      <c r="D62" s="15"/>
      <c r="E62" s="23"/>
      <c r="F62" s="24"/>
      <c r="G62" s="144" t="s">
        <v>213</v>
      </c>
      <c r="H62" s="14"/>
      <c r="I62" s="14"/>
      <c r="J62" s="14"/>
      <c r="K62" s="14"/>
      <c r="L62" s="14"/>
      <c r="M62" s="14"/>
      <c r="N62" s="14"/>
      <c r="O62" s="60"/>
      <c r="P62" s="60"/>
      <c r="Q62" s="57"/>
      <c r="R62" s="58"/>
      <c r="S62" s="15"/>
      <c r="T62" s="15"/>
      <c r="U62" s="15"/>
      <c r="V62" s="15"/>
      <c r="W62" s="15"/>
      <c r="X62" s="15"/>
      <c r="Y62" s="15"/>
      <c r="Z62" s="15"/>
      <c r="AA62" s="15"/>
      <c r="AB62" s="15"/>
      <c r="AC62" s="15"/>
      <c r="AD62" s="15"/>
      <c r="AE62" s="15"/>
      <c r="AF62" s="15"/>
      <c r="AG62" s="15"/>
      <c r="AH62" s="15"/>
      <c r="AI62" s="15"/>
      <c r="AJ62" s="15"/>
      <c r="AK62" s="15"/>
      <c r="AL62" s="15"/>
      <c r="AM62" s="15"/>
      <c r="AN62" s="15"/>
    </row>
    <row r="63" spans="1:40" x14ac:dyDescent="0.2">
      <c r="A63" s="29" t="s">
        <v>0</v>
      </c>
      <c r="B63" s="29"/>
      <c r="C63" s="15"/>
      <c r="D63" s="15"/>
      <c r="E63" s="23"/>
      <c r="F63" s="24"/>
      <c r="G63" s="15"/>
      <c r="H63" s="15"/>
      <c r="I63" s="30"/>
      <c r="J63" s="30"/>
      <c r="K63" s="30"/>
      <c r="L63" s="30"/>
      <c r="M63" s="30"/>
      <c r="N63" s="30"/>
      <c r="O63" s="30"/>
      <c r="P63" s="30"/>
      <c r="Q63" s="30"/>
      <c r="R63" s="30"/>
      <c r="S63" s="30"/>
      <c r="T63" s="30"/>
      <c r="U63" s="15"/>
      <c r="V63" s="15"/>
      <c r="W63" s="15"/>
      <c r="X63" s="15"/>
      <c r="Y63" s="15"/>
      <c r="Z63" s="15"/>
      <c r="AA63" s="15"/>
      <c r="AB63" s="15"/>
      <c r="AC63" s="15"/>
      <c r="AD63" s="15"/>
      <c r="AE63" s="15"/>
      <c r="AF63" s="15"/>
      <c r="AG63" s="15"/>
      <c r="AH63" s="15"/>
      <c r="AI63" s="15"/>
      <c r="AJ63" s="15"/>
      <c r="AK63" s="15"/>
      <c r="AL63" s="15"/>
      <c r="AM63" s="15"/>
      <c r="AN63" s="15"/>
    </row>
    <row r="64" spans="1:40" ht="18" x14ac:dyDescent="0.25">
      <c r="A64" s="15"/>
      <c r="B64" s="15"/>
      <c r="C64" s="15"/>
      <c r="D64" s="15"/>
      <c r="E64" s="23"/>
      <c r="F64" s="24"/>
      <c r="G64" s="15"/>
      <c r="H64" s="15"/>
      <c r="I64" s="34"/>
      <c r="J64" s="34"/>
      <c r="K64" s="34"/>
      <c r="L64" s="34"/>
      <c r="M64" s="34"/>
      <c r="N64" s="34"/>
      <c r="O64" s="30"/>
      <c r="P64" s="30"/>
      <c r="Q64" s="30"/>
      <c r="R64" s="30"/>
      <c r="S64" s="30"/>
      <c r="T64" s="30"/>
      <c r="U64" s="15"/>
      <c r="V64" s="15"/>
      <c r="W64" s="15"/>
      <c r="X64" s="15"/>
      <c r="Y64" s="15"/>
      <c r="Z64" s="15"/>
      <c r="AA64" s="15"/>
      <c r="AB64" s="15"/>
      <c r="AC64" s="15"/>
      <c r="AD64" s="15"/>
      <c r="AE64" s="15"/>
      <c r="AF64" s="15"/>
      <c r="AG64" s="15"/>
      <c r="AH64" s="15"/>
      <c r="AI64" s="15"/>
      <c r="AJ64" s="15"/>
      <c r="AK64" s="15"/>
      <c r="AL64" s="15"/>
      <c r="AM64" s="15"/>
      <c r="AN64" s="15"/>
    </row>
    <row r="65" spans="1:40" x14ac:dyDescent="0.2">
      <c r="A65" s="15"/>
      <c r="B65" s="15"/>
      <c r="C65" s="15"/>
      <c r="D65" s="15"/>
      <c r="E65" s="23"/>
      <c r="F65" s="24"/>
      <c r="G65" s="15"/>
      <c r="H65" s="15"/>
      <c r="I65" s="195"/>
      <c r="J65" s="195"/>
      <c r="K65" s="195"/>
      <c r="L65" s="195"/>
      <c r="M65" s="195"/>
      <c r="N65" s="195"/>
      <c r="O65" s="30"/>
      <c r="P65" s="30"/>
      <c r="Q65" s="30"/>
      <c r="R65" s="30"/>
      <c r="S65" s="30"/>
      <c r="T65" s="30"/>
      <c r="U65" s="15"/>
      <c r="V65" s="15"/>
      <c r="W65" s="15"/>
      <c r="X65" s="15"/>
      <c r="Y65" s="15"/>
      <c r="Z65" s="15"/>
      <c r="AA65" s="15"/>
      <c r="AB65" s="15"/>
      <c r="AC65" s="15"/>
      <c r="AD65" s="15"/>
      <c r="AE65" s="15"/>
      <c r="AF65" s="15"/>
      <c r="AG65" s="15"/>
      <c r="AH65" s="15"/>
      <c r="AI65" s="15"/>
      <c r="AJ65" s="15"/>
      <c r="AK65" s="15"/>
      <c r="AL65" s="15"/>
      <c r="AM65" s="15"/>
      <c r="AN65" s="15"/>
    </row>
    <row r="66" spans="1:40" x14ac:dyDescent="0.2">
      <c r="A66" s="15"/>
      <c r="B66" s="15"/>
      <c r="C66" s="15"/>
      <c r="D66" s="15"/>
      <c r="E66" s="23"/>
      <c r="F66" s="24"/>
      <c r="G66" s="15"/>
      <c r="H66" s="15"/>
      <c r="I66" s="195"/>
      <c r="J66" s="195"/>
      <c r="K66" s="195"/>
      <c r="L66" s="195"/>
      <c r="M66" s="195"/>
      <c r="N66" s="195"/>
      <c r="O66" s="30"/>
      <c r="P66" s="30"/>
      <c r="Q66" s="30"/>
      <c r="R66" s="30"/>
      <c r="S66" s="30"/>
      <c r="T66" s="30"/>
      <c r="U66" s="15"/>
      <c r="V66" s="15"/>
      <c r="W66" s="15"/>
      <c r="X66" s="15"/>
      <c r="Y66" s="15"/>
      <c r="Z66" s="15"/>
      <c r="AA66" s="15"/>
      <c r="AB66" s="15"/>
      <c r="AC66" s="15"/>
      <c r="AD66" s="15"/>
      <c r="AE66" s="15"/>
      <c r="AF66" s="15"/>
      <c r="AG66" s="15"/>
      <c r="AH66" s="15"/>
      <c r="AI66" s="15"/>
      <c r="AJ66" s="15"/>
      <c r="AK66" s="15"/>
      <c r="AL66" s="15"/>
      <c r="AM66" s="15"/>
      <c r="AN66" s="15"/>
    </row>
    <row r="67" spans="1:40" x14ac:dyDescent="0.2">
      <c r="A67" s="15"/>
      <c r="B67" s="15"/>
      <c r="C67" s="15"/>
      <c r="D67" s="15"/>
      <c r="E67" s="23"/>
      <c r="F67" s="24"/>
      <c r="G67" s="15"/>
      <c r="H67" s="15"/>
      <c r="I67" s="195"/>
      <c r="J67" s="195"/>
      <c r="K67" s="195"/>
      <c r="L67" s="195"/>
      <c r="M67" s="195"/>
      <c r="N67" s="195"/>
      <c r="O67" s="30"/>
      <c r="P67" s="30"/>
      <c r="Q67" s="30"/>
      <c r="R67" s="30"/>
      <c r="S67" s="30"/>
      <c r="T67" s="30"/>
      <c r="U67" s="15"/>
      <c r="V67" s="15"/>
      <c r="W67" s="15"/>
      <c r="X67" s="15"/>
      <c r="Y67" s="15"/>
      <c r="Z67" s="15"/>
      <c r="AA67" s="15"/>
      <c r="AB67" s="15"/>
      <c r="AC67" s="15"/>
      <c r="AD67" s="15"/>
      <c r="AE67" s="15"/>
      <c r="AF67" s="15"/>
      <c r="AG67" s="15"/>
      <c r="AH67" s="15"/>
      <c r="AI67" s="15"/>
      <c r="AJ67" s="15"/>
      <c r="AK67" s="15"/>
      <c r="AL67" s="15"/>
      <c r="AM67" s="15"/>
      <c r="AN67" s="15"/>
    </row>
    <row r="68" spans="1:40" x14ac:dyDescent="0.2">
      <c r="A68" s="15"/>
      <c r="B68" s="15"/>
      <c r="C68" s="15"/>
      <c r="D68" s="15"/>
      <c r="E68" s="23"/>
      <c r="F68" s="24"/>
      <c r="G68" s="15"/>
      <c r="H68" s="15"/>
      <c r="I68" s="195"/>
      <c r="J68" s="195"/>
      <c r="K68" s="195"/>
      <c r="L68" s="195"/>
      <c r="M68" s="195"/>
      <c r="N68" s="195"/>
      <c r="O68" s="194"/>
      <c r="P68" s="194"/>
      <c r="Q68" s="194"/>
      <c r="R68" s="194"/>
      <c r="S68" s="194"/>
      <c r="T68" s="194"/>
      <c r="U68" s="15"/>
      <c r="V68" s="15"/>
      <c r="W68" s="15"/>
      <c r="X68" s="15"/>
      <c r="Y68" s="15"/>
      <c r="Z68" s="15"/>
      <c r="AA68" s="15"/>
      <c r="AB68" s="15"/>
      <c r="AC68" s="15"/>
      <c r="AD68" s="15"/>
      <c r="AE68" s="15"/>
      <c r="AF68" s="15"/>
      <c r="AG68" s="15"/>
      <c r="AH68" s="15"/>
      <c r="AI68" s="15"/>
      <c r="AJ68" s="15"/>
      <c r="AK68" s="15"/>
      <c r="AL68" s="15"/>
      <c r="AM68" s="15"/>
      <c r="AN68" s="15"/>
    </row>
    <row r="69" spans="1:40" x14ac:dyDescent="0.2">
      <c r="A69" s="15"/>
      <c r="B69" s="15"/>
      <c r="C69" s="15"/>
      <c r="D69" s="15"/>
      <c r="E69" s="23"/>
      <c r="F69" s="24"/>
      <c r="G69" s="15"/>
      <c r="H69" s="15"/>
      <c r="I69" s="195"/>
      <c r="J69" s="195"/>
      <c r="K69" s="195"/>
      <c r="L69" s="195"/>
      <c r="M69" s="195"/>
      <c r="N69" s="195"/>
      <c r="O69" s="194"/>
      <c r="P69" s="194"/>
      <c r="Q69" s="194"/>
      <c r="R69" s="194"/>
      <c r="S69" s="194"/>
      <c r="T69" s="194"/>
      <c r="U69" s="15"/>
      <c r="V69" s="15"/>
      <c r="W69" s="15"/>
      <c r="X69" s="15"/>
      <c r="Y69" s="15"/>
      <c r="Z69" s="15"/>
      <c r="AA69" s="15"/>
      <c r="AB69" s="15"/>
      <c r="AC69" s="15"/>
      <c r="AD69" s="15"/>
      <c r="AE69" s="15"/>
      <c r="AF69" s="15"/>
      <c r="AG69" s="15"/>
      <c r="AH69" s="15"/>
      <c r="AI69" s="15"/>
      <c r="AJ69" s="15"/>
      <c r="AK69" s="15"/>
      <c r="AL69" s="15"/>
      <c r="AM69" s="15"/>
      <c r="AN69" s="15"/>
    </row>
    <row r="70" spans="1:40" x14ac:dyDescent="0.2">
      <c r="A70" s="15"/>
      <c r="B70" s="15"/>
      <c r="C70" s="15"/>
      <c r="D70" s="15"/>
      <c r="E70" s="23"/>
      <c r="F70" s="24"/>
      <c r="G70" s="15"/>
      <c r="H70" s="15"/>
      <c r="I70" s="195"/>
      <c r="J70" s="195"/>
      <c r="K70" s="195"/>
      <c r="L70" s="195"/>
      <c r="M70" s="195"/>
      <c r="N70" s="195"/>
      <c r="O70" s="195"/>
      <c r="P70" s="195"/>
      <c r="Q70" s="195"/>
      <c r="R70" s="195"/>
      <c r="S70" s="195"/>
      <c r="T70" s="195"/>
      <c r="U70" s="15"/>
      <c r="V70" s="15"/>
      <c r="W70" s="15"/>
      <c r="X70" s="15"/>
      <c r="Y70" s="15"/>
      <c r="Z70" s="15"/>
      <c r="AA70" s="15"/>
      <c r="AB70" s="15"/>
      <c r="AC70" s="15"/>
      <c r="AD70" s="15"/>
      <c r="AE70" s="15"/>
      <c r="AF70" s="15"/>
      <c r="AG70" s="15"/>
      <c r="AH70" s="15"/>
      <c r="AI70" s="15"/>
      <c r="AJ70" s="15"/>
      <c r="AK70" s="15"/>
      <c r="AL70" s="15"/>
      <c r="AM70" s="15"/>
      <c r="AN70" s="15"/>
    </row>
    <row r="71" spans="1:40" ht="18" x14ac:dyDescent="0.25">
      <c r="A71" s="15"/>
      <c r="B71" s="15"/>
      <c r="C71" s="15"/>
      <c r="D71" s="15"/>
      <c r="E71" s="23"/>
      <c r="F71" s="24"/>
      <c r="G71" s="15"/>
      <c r="H71" s="15"/>
      <c r="I71" s="195"/>
      <c r="J71" s="195"/>
      <c r="K71" s="195"/>
      <c r="L71" s="195"/>
      <c r="M71" s="195"/>
      <c r="N71" s="195"/>
      <c r="O71" s="34"/>
      <c r="P71" s="34"/>
      <c r="Q71" s="34"/>
      <c r="R71" s="34"/>
      <c r="S71" s="34"/>
      <c r="T71" s="34"/>
      <c r="U71" s="15"/>
      <c r="V71" s="15"/>
      <c r="W71" s="15"/>
      <c r="X71" s="15"/>
      <c r="Y71" s="15"/>
      <c r="Z71" s="15"/>
      <c r="AA71" s="15"/>
      <c r="AB71" s="15"/>
      <c r="AC71" s="15"/>
      <c r="AD71" s="15"/>
      <c r="AE71" s="15"/>
      <c r="AF71" s="15"/>
      <c r="AG71" s="15"/>
      <c r="AH71" s="15"/>
      <c r="AI71" s="15"/>
      <c r="AJ71" s="15"/>
      <c r="AK71" s="15"/>
      <c r="AL71" s="15"/>
      <c r="AM71" s="15"/>
      <c r="AN71" s="15"/>
    </row>
    <row r="72" spans="1:40" x14ac:dyDescent="0.2">
      <c r="A72" s="15"/>
      <c r="B72" s="15"/>
      <c r="C72" s="15"/>
      <c r="D72" s="15"/>
      <c r="E72" s="23"/>
      <c r="F72" s="24"/>
      <c r="G72" s="15"/>
      <c r="H72" s="15"/>
      <c r="I72" s="195"/>
      <c r="J72" s="195"/>
      <c r="K72" s="195"/>
      <c r="L72" s="195"/>
      <c r="M72" s="195"/>
      <c r="N72" s="195"/>
      <c r="O72" s="195"/>
      <c r="P72" s="195"/>
      <c r="Q72" s="195"/>
      <c r="R72" s="195"/>
      <c r="S72" s="195"/>
      <c r="T72" s="195"/>
      <c r="U72" s="15"/>
      <c r="V72" s="15"/>
      <c r="W72" s="15"/>
      <c r="X72" s="15"/>
      <c r="Y72" s="15"/>
      <c r="Z72" s="15"/>
      <c r="AA72" s="15"/>
      <c r="AB72" s="15"/>
      <c r="AC72" s="15"/>
      <c r="AD72" s="15"/>
      <c r="AE72" s="15"/>
      <c r="AF72" s="15"/>
      <c r="AG72" s="15"/>
      <c r="AH72" s="15"/>
      <c r="AI72" s="15"/>
      <c r="AJ72" s="15"/>
      <c r="AK72" s="15"/>
      <c r="AL72" s="15"/>
      <c r="AM72" s="15"/>
      <c r="AN72" s="15"/>
    </row>
    <row r="73" spans="1:40" x14ac:dyDescent="0.2">
      <c r="A73" s="15"/>
      <c r="B73" s="15"/>
      <c r="C73" s="15"/>
      <c r="D73" s="15"/>
      <c r="E73" s="23"/>
      <c r="F73" s="24"/>
      <c r="G73" s="15"/>
      <c r="H73" s="15"/>
      <c r="I73" s="195"/>
      <c r="J73" s="195"/>
      <c r="K73" s="195"/>
      <c r="L73" s="195"/>
      <c r="M73" s="195"/>
      <c r="N73" s="195"/>
      <c r="O73" s="195"/>
      <c r="P73" s="195"/>
      <c r="Q73" s="195"/>
      <c r="R73" s="195"/>
      <c r="S73" s="195"/>
      <c r="T73" s="195"/>
      <c r="U73" s="15"/>
      <c r="V73" s="15"/>
      <c r="W73" s="15"/>
      <c r="X73" s="15"/>
      <c r="Y73" s="15"/>
      <c r="Z73" s="15"/>
      <c r="AA73" s="15"/>
      <c r="AB73" s="15"/>
      <c r="AC73" s="15"/>
      <c r="AD73" s="15"/>
      <c r="AE73" s="15"/>
      <c r="AF73" s="15"/>
      <c r="AG73" s="15"/>
      <c r="AH73" s="15"/>
      <c r="AI73" s="15"/>
      <c r="AJ73" s="15"/>
      <c r="AK73" s="15"/>
      <c r="AL73" s="15"/>
      <c r="AM73" s="15"/>
      <c r="AN73" s="15"/>
    </row>
    <row r="74" spans="1:40" x14ac:dyDescent="0.2">
      <c r="A74" s="15"/>
      <c r="B74" s="15"/>
      <c r="C74" s="15"/>
      <c r="D74" s="15"/>
      <c r="E74" s="23"/>
      <c r="F74" s="24"/>
      <c r="G74" s="15"/>
      <c r="H74" s="15"/>
      <c r="I74" s="195"/>
      <c r="J74" s="195"/>
      <c r="K74" s="195"/>
      <c r="L74" s="195"/>
      <c r="M74" s="195"/>
      <c r="N74" s="195"/>
      <c r="O74" s="195"/>
      <c r="P74" s="195"/>
      <c r="Q74" s="195"/>
      <c r="R74" s="195"/>
      <c r="S74" s="195"/>
      <c r="T74" s="195"/>
      <c r="U74" s="15"/>
      <c r="V74" s="15"/>
      <c r="W74" s="15"/>
      <c r="X74" s="15"/>
      <c r="Y74" s="15"/>
      <c r="Z74" s="15"/>
      <c r="AA74" s="15"/>
      <c r="AB74" s="15"/>
      <c r="AC74" s="15"/>
      <c r="AD74" s="15"/>
      <c r="AE74" s="15"/>
      <c r="AF74" s="15"/>
      <c r="AG74" s="15"/>
      <c r="AH74" s="15"/>
      <c r="AI74" s="15"/>
      <c r="AJ74" s="15"/>
      <c r="AK74" s="15"/>
      <c r="AL74" s="15"/>
      <c r="AM74" s="15"/>
      <c r="AN74" s="15"/>
    </row>
    <row r="75" spans="1:40" x14ac:dyDescent="0.2">
      <c r="A75" s="15"/>
      <c r="B75" s="15"/>
      <c r="C75" s="15"/>
      <c r="D75" s="15"/>
      <c r="E75" s="23"/>
      <c r="F75" s="24"/>
      <c r="G75" s="15"/>
      <c r="H75" s="15"/>
      <c r="I75" s="195"/>
      <c r="J75" s="195"/>
      <c r="K75" s="195"/>
      <c r="L75" s="195"/>
      <c r="M75" s="195"/>
      <c r="N75" s="195"/>
      <c r="O75" s="195"/>
      <c r="P75" s="195"/>
      <c r="Q75" s="195"/>
      <c r="R75" s="195"/>
      <c r="S75" s="195"/>
      <c r="T75" s="195"/>
      <c r="U75" s="15"/>
      <c r="V75" s="15"/>
      <c r="W75" s="15"/>
      <c r="X75" s="15"/>
      <c r="Y75" s="15"/>
      <c r="Z75" s="15"/>
      <c r="AA75" s="15"/>
      <c r="AB75" s="15"/>
      <c r="AC75" s="15"/>
      <c r="AD75" s="15"/>
      <c r="AE75" s="15"/>
      <c r="AF75" s="15"/>
      <c r="AG75" s="15"/>
      <c r="AH75" s="15"/>
      <c r="AI75" s="15"/>
      <c r="AJ75" s="15"/>
      <c r="AK75" s="15"/>
      <c r="AL75" s="15"/>
      <c r="AM75" s="15"/>
      <c r="AN75" s="15"/>
    </row>
    <row r="76" spans="1:40" x14ac:dyDescent="0.2">
      <c r="A76" s="15"/>
      <c r="B76" s="15"/>
      <c r="C76" s="15"/>
      <c r="D76" s="15"/>
      <c r="E76" s="25"/>
      <c r="F76" s="26"/>
      <c r="G76" s="15"/>
      <c r="H76" s="15"/>
      <c r="I76" s="195"/>
      <c r="J76" s="195"/>
      <c r="K76" s="195"/>
      <c r="L76" s="195"/>
      <c r="M76" s="195"/>
      <c r="N76" s="195"/>
      <c r="O76" s="195"/>
      <c r="P76" s="195"/>
      <c r="Q76" s="195"/>
      <c r="R76" s="195"/>
      <c r="S76" s="195"/>
      <c r="T76" s="195"/>
      <c r="U76" s="15"/>
      <c r="V76" s="15"/>
      <c r="W76" s="15"/>
      <c r="X76" s="15"/>
      <c r="Y76" s="15"/>
      <c r="Z76" s="15"/>
      <c r="AA76" s="15"/>
      <c r="AB76" s="15"/>
      <c r="AC76" s="15"/>
      <c r="AD76" s="15"/>
      <c r="AE76" s="15"/>
      <c r="AF76" s="15"/>
      <c r="AG76" s="15"/>
      <c r="AH76" s="15"/>
      <c r="AI76" s="15"/>
      <c r="AJ76" s="15"/>
      <c r="AK76" s="15"/>
      <c r="AL76" s="15"/>
      <c r="AM76" s="15"/>
      <c r="AN76" s="15"/>
    </row>
    <row r="77" spans="1:40" x14ac:dyDescent="0.2">
      <c r="A77" s="15"/>
      <c r="B77" s="15"/>
      <c r="C77" s="15"/>
      <c r="D77" s="15"/>
      <c r="E77" s="15"/>
      <c r="F77" s="15"/>
      <c r="G77" s="15"/>
      <c r="H77" s="15"/>
      <c r="I77" s="195"/>
      <c r="J77" s="195"/>
      <c r="K77" s="195"/>
      <c r="L77" s="195"/>
      <c r="M77" s="195"/>
      <c r="N77" s="195"/>
      <c r="O77" s="195"/>
      <c r="P77" s="195"/>
      <c r="Q77" s="195"/>
      <c r="R77" s="195"/>
      <c r="S77" s="195"/>
      <c r="T77" s="195"/>
      <c r="U77" s="15"/>
      <c r="V77" s="15"/>
      <c r="W77" s="15"/>
      <c r="X77" s="15"/>
      <c r="Y77" s="15"/>
      <c r="Z77" s="15"/>
      <c r="AA77" s="15"/>
      <c r="AB77" s="15"/>
      <c r="AC77" s="15"/>
      <c r="AD77" s="15"/>
      <c r="AE77" s="15"/>
      <c r="AF77" s="15"/>
      <c r="AG77" s="15"/>
      <c r="AH77" s="15"/>
      <c r="AI77" s="15"/>
      <c r="AJ77" s="15"/>
      <c r="AK77" s="15"/>
      <c r="AL77" s="15"/>
      <c r="AM77" s="15"/>
      <c r="AN77" s="15"/>
    </row>
    <row r="78" spans="1:40" x14ac:dyDescent="0.2">
      <c r="A78" s="15"/>
      <c r="B78" s="15"/>
      <c r="C78" s="15"/>
      <c r="D78" s="15"/>
      <c r="E78" s="15"/>
      <c r="F78" s="15"/>
      <c r="G78" s="15"/>
      <c r="H78" s="15"/>
      <c r="I78" s="195"/>
      <c r="J78" s="195"/>
      <c r="K78" s="195"/>
      <c r="L78" s="195"/>
      <c r="M78" s="195"/>
      <c r="N78" s="195"/>
      <c r="O78" s="195"/>
      <c r="P78" s="195"/>
      <c r="Q78" s="195"/>
      <c r="R78" s="195"/>
      <c r="S78" s="195"/>
      <c r="T78" s="195"/>
      <c r="U78" s="15"/>
      <c r="V78" s="15"/>
      <c r="W78" s="15"/>
      <c r="X78" s="15"/>
      <c r="Y78" s="15"/>
      <c r="Z78" s="15"/>
      <c r="AA78" s="15"/>
      <c r="AB78" s="15"/>
      <c r="AC78" s="15"/>
      <c r="AD78" s="15"/>
      <c r="AE78" s="15"/>
      <c r="AF78" s="15"/>
      <c r="AG78" s="15"/>
      <c r="AH78" s="15"/>
      <c r="AI78" s="15"/>
      <c r="AJ78" s="15"/>
      <c r="AK78" s="15"/>
      <c r="AL78" s="15"/>
      <c r="AM78" s="15"/>
      <c r="AN78" s="15"/>
    </row>
    <row r="79" spans="1:40" x14ac:dyDescent="0.2">
      <c r="A79" s="15"/>
      <c r="B79" s="15"/>
      <c r="C79" s="15"/>
      <c r="D79" s="15"/>
      <c r="E79" s="15"/>
      <c r="F79" s="15"/>
      <c r="G79" s="15"/>
      <c r="H79" s="15"/>
      <c r="I79" s="195"/>
      <c r="J79" s="195"/>
      <c r="K79" s="195"/>
      <c r="L79" s="195"/>
      <c r="M79" s="195"/>
      <c r="N79" s="195"/>
      <c r="O79" s="195"/>
      <c r="P79" s="195"/>
      <c r="Q79" s="195"/>
      <c r="R79" s="195"/>
      <c r="S79" s="195"/>
      <c r="T79" s="195"/>
      <c r="U79" s="15"/>
      <c r="V79" s="15"/>
      <c r="W79" s="15"/>
      <c r="X79" s="15"/>
      <c r="Y79" s="15"/>
      <c r="Z79" s="15"/>
      <c r="AA79" s="15"/>
      <c r="AB79" s="15"/>
      <c r="AC79" s="15"/>
      <c r="AD79" s="15"/>
      <c r="AE79" s="15"/>
      <c r="AF79" s="15"/>
      <c r="AG79" s="15"/>
      <c r="AH79" s="15"/>
      <c r="AI79" s="15"/>
      <c r="AJ79" s="15"/>
      <c r="AK79" s="15"/>
      <c r="AL79" s="15"/>
      <c r="AM79" s="15"/>
      <c r="AN79" s="15"/>
    </row>
    <row r="80" spans="1:40" x14ac:dyDescent="0.2">
      <c r="A80" s="15"/>
      <c r="B80" s="15"/>
      <c r="C80" s="15"/>
      <c r="D80" s="15"/>
      <c r="E80" s="15"/>
      <c r="F80" s="15"/>
      <c r="G80" s="15"/>
      <c r="H80" s="15"/>
      <c r="I80" s="195"/>
      <c r="J80" s="195"/>
      <c r="K80" s="195"/>
      <c r="L80" s="195"/>
      <c r="M80" s="195"/>
      <c r="N80" s="195"/>
      <c r="O80" s="195"/>
      <c r="P80" s="195"/>
      <c r="Q80" s="195"/>
      <c r="R80" s="195"/>
      <c r="S80" s="195"/>
      <c r="T80" s="195"/>
      <c r="U80" s="15"/>
      <c r="V80" s="15"/>
      <c r="W80" s="15"/>
      <c r="X80" s="15"/>
      <c r="Y80" s="15"/>
      <c r="Z80" s="15"/>
      <c r="AA80" s="15"/>
      <c r="AB80" s="15"/>
      <c r="AC80" s="15"/>
      <c r="AD80" s="15"/>
      <c r="AE80" s="15"/>
      <c r="AF80" s="15"/>
      <c r="AG80" s="15"/>
      <c r="AH80" s="15"/>
      <c r="AI80" s="15"/>
      <c r="AJ80" s="15"/>
      <c r="AK80" s="15"/>
      <c r="AL80" s="15"/>
      <c r="AM80" s="15"/>
      <c r="AN80" s="15"/>
    </row>
    <row r="81" spans="1:40" x14ac:dyDescent="0.2">
      <c r="A81" s="15"/>
      <c r="B81" s="15"/>
      <c r="C81" s="15"/>
      <c r="D81" s="15"/>
      <c r="E81" s="15"/>
      <c r="F81" s="15"/>
      <c r="G81" s="15"/>
      <c r="H81" s="15"/>
      <c r="I81" s="195"/>
      <c r="J81" s="195"/>
      <c r="K81" s="195"/>
      <c r="L81" s="195"/>
      <c r="M81" s="195"/>
      <c r="N81" s="195"/>
      <c r="O81" s="195"/>
      <c r="P81" s="195"/>
      <c r="Q81" s="195"/>
      <c r="R81" s="195"/>
      <c r="S81" s="195"/>
      <c r="T81" s="195"/>
      <c r="U81" s="15"/>
      <c r="V81" s="15"/>
      <c r="W81" s="15"/>
      <c r="X81" s="15"/>
      <c r="Y81" s="15"/>
      <c r="Z81" s="15"/>
      <c r="AA81" s="15"/>
      <c r="AB81" s="15"/>
      <c r="AC81" s="15"/>
      <c r="AD81" s="15"/>
      <c r="AE81" s="15"/>
      <c r="AF81" s="15"/>
      <c r="AG81" s="15"/>
      <c r="AH81" s="15"/>
      <c r="AI81" s="15"/>
      <c r="AJ81" s="15"/>
      <c r="AK81" s="15"/>
      <c r="AL81" s="15"/>
      <c r="AM81" s="15"/>
      <c r="AN81" s="15"/>
    </row>
    <row r="82" spans="1:40" x14ac:dyDescent="0.2">
      <c r="A82" s="15"/>
      <c r="B82" s="15"/>
      <c r="C82" s="15"/>
      <c r="D82" s="15"/>
      <c r="E82" s="15"/>
      <c r="F82" s="15"/>
      <c r="G82" s="15"/>
      <c r="H82" s="15"/>
      <c r="I82" s="195"/>
      <c r="J82" s="195"/>
      <c r="K82" s="195"/>
      <c r="L82" s="195"/>
      <c r="M82" s="195"/>
      <c r="N82" s="195"/>
      <c r="O82" s="195"/>
      <c r="P82" s="195"/>
      <c r="Q82" s="195"/>
      <c r="R82" s="195"/>
      <c r="S82" s="195"/>
      <c r="T82" s="195"/>
      <c r="U82" s="15"/>
      <c r="V82" s="15"/>
      <c r="W82" s="15"/>
      <c r="X82" s="15"/>
      <c r="Y82" s="15"/>
      <c r="Z82" s="15"/>
      <c r="AA82" s="15"/>
      <c r="AB82" s="15"/>
      <c r="AC82" s="15"/>
      <c r="AD82" s="15"/>
      <c r="AE82" s="15"/>
      <c r="AF82" s="15"/>
      <c r="AG82" s="15"/>
      <c r="AH82" s="15"/>
      <c r="AI82" s="15"/>
      <c r="AJ82" s="15"/>
      <c r="AK82" s="15"/>
      <c r="AL82" s="15"/>
      <c r="AM82" s="15"/>
      <c r="AN82" s="15"/>
    </row>
    <row r="83" spans="1:40" x14ac:dyDescent="0.2">
      <c r="A83" s="15"/>
      <c r="B83" s="15"/>
      <c r="C83" s="15"/>
      <c r="D83" s="15"/>
      <c r="E83" s="15"/>
      <c r="F83" s="15"/>
      <c r="G83" s="15"/>
      <c r="H83" s="15"/>
      <c r="I83" s="231"/>
      <c r="J83" s="231"/>
      <c r="K83" s="231"/>
      <c r="L83" s="231"/>
      <c r="M83" s="231"/>
      <c r="N83" s="231"/>
      <c r="O83" s="231"/>
      <c r="P83" s="231"/>
      <c r="Q83" s="231"/>
      <c r="R83" s="231"/>
      <c r="S83" s="231"/>
      <c r="T83" s="231"/>
      <c r="U83" s="15"/>
      <c r="V83" s="15"/>
      <c r="W83" s="15"/>
      <c r="X83" s="15"/>
      <c r="Y83" s="15"/>
      <c r="Z83" s="15"/>
      <c r="AA83" s="15"/>
      <c r="AB83" s="15"/>
      <c r="AC83" s="15"/>
      <c r="AD83" s="15"/>
      <c r="AE83" s="15"/>
      <c r="AF83" s="15"/>
      <c r="AG83" s="15"/>
      <c r="AH83" s="15"/>
      <c r="AI83" s="15"/>
      <c r="AJ83" s="15"/>
      <c r="AK83" s="15"/>
      <c r="AL83" s="15"/>
      <c r="AM83" s="15"/>
      <c r="AN83" s="15"/>
    </row>
    <row r="84" spans="1:40" x14ac:dyDescent="0.2">
      <c r="A84" s="15"/>
      <c r="B84" s="15"/>
      <c r="C84" s="15"/>
      <c r="D84" s="15"/>
      <c r="E84" s="15"/>
      <c r="F84" s="15"/>
      <c r="G84" s="15"/>
      <c r="H84" s="15"/>
      <c r="I84" s="231"/>
      <c r="J84" s="231"/>
      <c r="K84" s="231"/>
      <c r="L84" s="231"/>
      <c r="M84" s="231"/>
      <c r="N84" s="231"/>
      <c r="O84" s="231"/>
      <c r="P84" s="231"/>
      <c r="Q84" s="231"/>
      <c r="R84" s="231"/>
      <c r="S84" s="231"/>
      <c r="T84" s="231"/>
      <c r="U84" s="15"/>
      <c r="V84" s="15"/>
      <c r="W84" s="15"/>
      <c r="X84" s="15"/>
      <c r="Y84" s="15"/>
      <c r="Z84" s="15"/>
      <c r="AA84" s="15"/>
      <c r="AB84" s="15"/>
      <c r="AC84" s="15"/>
      <c r="AD84" s="15"/>
      <c r="AE84" s="15"/>
      <c r="AF84" s="15"/>
      <c r="AG84" s="15"/>
      <c r="AH84" s="15"/>
      <c r="AI84" s="15"/>
      <c r="AJ84" s="15"/>
      <c r="AK84" s="15"/>
      <c r="AL84" s="15"/>
      <c r="AM84" s="15"/>
      <c r="AN84" s="15"/>
    </row>
    <row r="85" spans="1:40" x14ac:dyDescent="0.2">
      <c r="A85" s="15"/>
      <c r="B85" s="15"/>
      <c r="C85" s="15"/>
      <c r="D85" s="15"/>
      <c r="E85" s="15"/>
      <c r="F85" s="15"/>
      <c r="G85" s="15"/>
      <c r="H85" s="15"/>
      <c r="I85" s="231"/>
      <c r="J85" s="231"/>
      <c r="K85" s="231"/>
      <c r="L85" s="231"/>
      <c r="M85" s="231"/>
      <c r="N85" s="231"/>
      <c r="O85" s="231"/>
      <c r="P85" s="231"/>
      <c r="Q85" s="231"/>
      <c r="R85" s="231"/>
      <c r="S85" s="231"/>
      <c r="T85" s="231"/>
      <c r="U85" s="15"/>
      <c r="V85" s="15"/>
      <c r="W85" s="15"/>
      <c r="X85" s="15"/>
      <c r="Y85" s="15"/>
      <c r="Z85" s="15"/>
      <c r="AA85" s="15"/>
      <c r="AB85" s="15"/>
      <c r="AC85" s="15"/>
      <c r="AD85" s="15"/>
      <c r="AE85" s="15"/>
      <c r="AF85" s="15"/>
      <c r="AG85" s="15"/>
      <c r="AH85" s="15"/>
      <c r="AI85" s="15"/>
      <c r="AJ85" s="15"/>
      <c r="AK85" s="15"/>
      <c r="AL85" s="15"/>
      <c r="AM85" s="15"/>
      <c r="AN85" s="15"/>
    </row>
    <row r="86" spans="1:40" x14ac:dyDescent="0.2">
      <c r="A86" s="15"/>
      <c r="B86" s="15"/>
      <c r="C86" s="15"/>
      <c r="D86" s="15"/>
      <c r="E86" s="15"/>
      <c r="F86" s="15"/>
      <c r="G86" s="15"/>
      <c r="H86" s="15"/>
      <c r="I86" s="231"/>
      <c r="J86" s="231"/>
      <c r="K86" s="231"/>
      <c r="L86" s="231"/>
      <c r="M86" s="231"/>
      <c r="N86" s="231"/>
      <c r="O86" s="231"/>
      <c r="P86" s="231"/>
      <c r="Q86" s="231"/>
      <c r="R86" s="231"/>
      <c r="S86" s="231"/>
      <c r="T86" s="231"/>
      <c r="U86" s="15"/>
      <c r="V86" s="15"/>
      <c r="W86" s="15"/>
      <c r="X86" s="15"/>
      <c r="Y86" s="15"/>
      <c r="Z86" s="15"/>
      <c r="AA86" s="15"/>
      <c r="AB86" s="15"/>
      <c r="AC86" s="15"/>
      <c r="AD86" s="15"/>
      <c r="AE86" s="15"/>
      <c r="AF86" s="15"/>
      <c r="AG86" s="15"/>
      <c r="AH86" s="15"/>
      <c r="AI86" s="15"/>
      <c r="AJ86" s="15"/>
      <c r="AK86" s="15"/>
      <c r="AL86" s="15"/>
      <c r="AM86" s="15"/>
      <c r="AN86" s="15"/>
    </row>
    <row r="87" spans="1:40" x14ac:dyDescent="0.2">
      <c r="A87" s="15"/>
      <c r="B87" s="15"/>
      <c r="C87" s="15"/>
      <c r="D87" s="15"/>
      <c r="E87" s="15"/>
      <c r="F87" s="15"/>
      <c r="G87" s="15"/>
      <c r="H87" s="15"/>
      <c r="I87" s="231"/>
      <c r="J87" s="231"/>
      <c r="K87" s="231"/>
      <c r="L87" s="231"/>
      <c r="M87" s="231"/>
      <c r="N87" s="231"/>
      <c r="O87" s="231"/>
      <c r="P87" s="231"/>
      <c r="Q87" s="231"/>
      <c r="R87" s="231"/>
      <c r="S87" s="231"/>
      <c r="T87" s="231"/>
      <c r="U87" s="15"/>
      <c r="V87" s="15"/>
      <c r="W87" s="15"/>
      <c r="X87" s="15"/>
      <c r="Y87" s="15"/>
      <c r="Z87" s="15"/>
      <c r="AA87" s="15"/>
      <c r="AB87" s="15"/>
      <c r="AC87" s="15"/>
      <c r="AD87" s="15"/>
      <c r="AE87" s="15"/>
      <c r="AF87" s="15"/>
      <c r="AG87" s="15"/>
      <c r="AH87" s="15"/>
      <c r="AI87" s="15"/>
      <c r="AJ87" s="15"/>
      <c r="AK87" s="15"/>
      <c r="AL87" s="15"/>
      <c r="AM87" s="15"/>
      <c r="AN87" s="15"/>
    </row>
    <row r="88" spans="1:40" x14ac:dyDescent="0.2">
      <c r="A88" s="15"/>
      <c r="B88" s="15"/>
      <c r="C88" s="15"/>
      <c r="D88" s="15"/>
      <c r="E88" s="15"/>
      <c r="F88" s="15"/>
      <c r="G88" s="15"/>
      <c r="H88" s="15"/>
      <c r="I88" s="231"/>
      <c r="J88" s="231"/>
      <c r="K88" s="231"/>
      <c r="L88" s="231"/>
      <c r="M88" s="231"/>
      <c r="N88" s="231"/>
      <c r="O88" s="231"/>
      <c r="P88" s="231"/>
      <c r="Q88" s="231"/>
      <c r="R88" s="231"/>
      <c r="S88" s="231"/>
      <c r="T88" s="231"/>
      <c r="U88" s="15"/>
      <c r="V88" s="15"/>
      <c r="W88" s="15"/>
      <c r="X88" s="15"/>
      <c r="Y88" s="15"/>
      <c r="Z88" s="15"/>
      <c r="AA88" s="15"/>
      <c r="AB88" s="15"/>
      <c r="AC88" s="15"/>
      <c r="AD88" s="15"/>
      <c r="AE88" s="15"/>
      <c r="AF88" s="15"/>
      <c r="AG88" s="15"/>
      <c r="AH88" s="15"/>
      <c r="AI88" s="15"/>
      <c r="AJ88" s="15"/>
      <c r="AK88" s="15"/>
      <c r="AL88" s="15"/>
      <c r="AM88" s="15"/>
      <c r="AN88" s="15"/>
    </row>
    <row r="89" spans="1:40" x14ac:dyDescent="0.2">
      <c r="A89" s="15"/>
      <c r="B89" s="15"/>
      <c r="C89" s="15"/>
      <c r="D89" s="15"/>
      <c r="E89" s="15"/>
      <c r="F89" s="15"/>
      <c r="G89" s="15"/>
      <c r="H89" s="15"/>
      <c r="I89" s="231"/>
      <c r="J89" s="231"/>
      <c r="K89" s="231"/>
      <c r="L89" s="231"/>
      <c r="M89" s="231"/>
      <c r="N89" s="231"/>
      <c r="O89" s="231"/>
      <c r="P89" s="231"/>
      <c r="Q89" s="231"/>
      <c r="R89" s="231"/>
      <c r="S89" s="231"/>
      <c r="T89" s="231"/>
      <c r="U89" s="15"/>
      <c r="V89" s="15"/>
      <c r="W89" s="15"/>
      <c r="X89" s="15"/>
      <c r="Y89" s="15"/>
      <c r="Z89" s="15"/>
      <c r="AA89" s="15"/>
      <c r="AB89" s="15"/>
      <c r="AC89" s="15"/>
      <c r="AD89" s="15"/>
      <c r="AE89" s="15"/>
      <c r="AF89" s="15"/>
      <c r="AG89" s="15"/>
      <c r="AH89" s="15"/>
      <c r="AI89" s="15"/>
      <c r="AJ89" s="15"/>
      <c r="AK89" s="15"/>
      <c r="AL89" s="15"/>
      <c r="AM89" s="15"/>
      <c r="AN89" s="15"/>
    </row>
    <row r="90" spans="1:40" x14ac:dyDescent="0.2">
      <c r="A90" s="15"/>
      <c r="B90" s="15"/>
      <c r="C90" s="15"/>
      <c r="D90" s="15"/>
      <c r="E90" s="15"/>
      <c r="F90" s="15"/>
      <c r="G90" s="15"/>
      <c r="H90" s="15"/>
      <c r="I90" s="231"/>
      <c r="J90" s="231"/>
      <c r="K90" s="231"/>
      <c r="L90" s="231"/>
      <c r="M90" s="231"/>
      <c r="N90" s="231"/>
      <c r="O90" s="231"/>
      <c r="P90" s="231"/>
      <c r="Q90" s="231"/>
      <c r="R90" s="231"/>
      <c r="S90" s="231"/>
      <c r="T90" s="231"/>
      <c r="U90" s="15"/>
      <c r="V90" s="15"/>
      <c r="W90" s="15"/>
      <c r="X90" s="15"/>
      <c r="Y90" s="15"/>
      <c r="Z90" s="15"/>
      <c r="AA90" s="15"/>
      <c r="AB90" s="15"/>
      <c r="AC90" s="15"/>
      <c r="AD90" s="15"/>
      <c r="AE90" s="15"/>
      <c r="AF90" s="15"/>
      <c r="AG90" s="15"/>
      <c r="AH90" s="15"/>
      <c r="AI90" s="15"/>
      <c r="AJ90" s="15"/>
      <c r="AK90" s="15"/>
      <c r="AL90" s="15"/>
      <c r="AM90" s="15"/>
      <c r="AN90" s="15"/>
    </row>
    <row r="91" spans="1:40" x14ac:dyDescent="0.2">
      <c r="A91" s="15"/>
      <c r="B91" s="15"/>
      <c r="C91" s="15"/>
      <c r="D91" s="15"/>
      <c r="E91" s="15"/>
      <c r="F91" s="15"/>
      <c r="G91" s="15"/>
      <c r="H91" s="15"/>
      <c r="I91" s="231"/>
      <c r="J91" s="231"/>
      <c r="K91" s="231"/>
      <c r="L91" s="231"/>
      <c r="M91" s="231"/>
      <c r="N91" s="231"/>
      <c r="O91" s="231"/>
      <c r="P91" s="231"/>
      <c r="Q91" s="231"/>
      <c r="R91" s="231"/>
      <c r="S91" s="231"/>
      <c r="T91" s="231"/>
      <c r="U91" s="15"/>
      <c r="V91" s="15"/>
      <c r="W91" s="15"/>
      <c r="X91" s="15"/>
      <c r="Y91" s="15"/>
      <c r="Z91" s="15"/>
      <c r="AA91" s="15"/>
      <c r="AB91" s="15"/>
      <c r="AC91" s="15"/>
      <c r="AD91" s="15"/>
      <c r="AE91" s="15"/>
      <c r="AF91" s="15"/>
      <c r="AG91" s="15"/>
      <c r="AH91" s="15"/>
      <c r="AI91" s="15"/>
      <c r="AJ91" s="15"/>
      <c r="AK91" s="15"/>
      <c r="AL91" s="15"/>
      <c r="AM91" s="15"/>
      <c r="AN91" s="15"/>
    </row>
    <row r="92" spans="1:40" x14ac:dyDescent="0.2">
      <c r="A92" s="15"/>
      <c r="B92" s="15"/>
      <c r="C92" s="15"/>
      <c r="D92" s="15"/>
      <c r="E92" s="15"/>
      <c r="F92" s="15"/>
      <c r="G92" s="15"/>
      <c r="H92" s="15"/>
      <c r="I92" s="231"/>
      <c r="J92" s="231"/>
      <c r="K92" s="231"/>
      <c r="L92" s="231"/>
      <c r="M92" s="231"/>
      <c r="N92" s="231"/>
      <c r="O92" s="231"/>
      <c r="P92" s="231"/>
      <c r="Q92" s="231"/>
      <c r="R92" s="231"/>
      <c r="S92" s="231"/>
      <c r="T92" s="231"/>
      <c r="U92" s="15"/>
      <c r="V92" s="15"/>
      <c r="W92" s="15"/>
      <c r="X92" s="15"/>
      <c r="Y92" s="15"/>
      <c r="Z92" s="15"/>
      <c r="AA92" s="15"/>
      <c r="AB92" s="15"/>
      <c r="AC92" s="15"/>
      <c r="AD92" s="15"/>
      <c r="AE92" s="15"/>
      <c r="AF92" s="15"/>
      <c r="AG92" s="15"/>
      <c r="AH92" s="15"/>
      <c r="AI92" s="15"/>
      <c r="AJ92" s="15"/>
      <c r="AK92" s="15"/>
      <c r="AL92" s="15"/>
      <c r="AM92" s="15"/>
      <c r="AN92" s="15"/>
    </row>
    <row r="93" spans="1:40" x14ac:dyDescent="0.2">
      <c r="A93" s="15"/>
      <c r="B93" s="15"/>
      <c r="C93" s="15"/>
      <c r="D93" s="15"/>
      <c r="E93" s="15"/>
      <c r="F93" s="15"/>
      <c r="G93" s="15"/>
      <c r="H93" s="15"/>
      <c r="I93" s="231"/>
      <c r="J93" s="231"/>
      <c r="K93" s="231"/>
      <c r="L93" s="231"/>
      <c r="M93" s="231"/>
      <c r="N93" s="231"/>
      <c r="O93" s="231"/>
      <c r="P93" s="231"/>
      <c r="Q93" s="231"/>
      <c r="R93" s="231"/>
      <c r="S93" s="231"/>
      <c r="T93" s="231"/>
      <c r="U93" s="15"/>
      <c r="V93" s="15"/>
      <c r="W93" s="15"/>
      <c r="X93" s="15"/>
      <c r="Y93" s="15"/>
      <c r="Z93" s="15"/>
      <c r="AA93" s="15"/>
      <c r="AB93" s="15"/>
      <c r="AC93" s="15"/>
      <c r="AD93" s="15"/>
      <c r="AE93" s="15"/>
      <c r="AF93" s="15"/>
      <c r="AG93" s="15"/>
      <c r="AH93" s="15"/>
      <c r="AI93" s="15"/>
      <c r="AJ93" s="15"/>
      <c r="AK93" s="15"/>
      <c r="AL93" s="15"/>
      <c r="AM93" s="15"/>
      <c r="AN93" s="15"/>
    </row>
    <row r="94" spans="1:40" x14ac:dyDescent="0.2">
      <c r="A94" s="15"/>
      <c r="B94" s="15"/>
      <c r="C94" s="15"/>
      <c r="D94" s="15"/>
      <c r="E94" s="15"/>
      <c r="F94" s="15"/>
      <c r="G94" s="15"/>
      <c r="H94" s="15"/>
      <c r="I94" s="231"/>
      <c r="J94" s="231"/>
      <c r="K94" s="231"/>
      <c r="L94" s="231"/>
      <c r="M94" s="231"/>
      <c r="N94" s="231"/>
      <c r="O94" s="231"/>
      <c r="P94" s="231"/>
      <c r="Q94" s="231"/>
      <c r="R94" s="231"/>
      <c r="S94" s="231"/>
      <c r="T94" s="231"/>
      <c r="U94" s="15"/>
      <c r="V94" s="15"/>
      <c r="W94" s="15"/>
      <c r="X94" s="15"/>
      <c r="Y94" s="15"/>
      <c r="Z94" s="15"/>
      <c r="AA94" s="15"/>
      <c r="AB94" s="15"/>
      <c r="AC94" s="15"/>
      <c r="AD94" s="15"/>
      <c r="AE94" s="15"/>
      <c r="AF94" s="15"/>
      <c r="AG94" s="15"/>
      <c r="AH94" s="15"/>
      <c r="AI94" s="15"/>
      <c r="AJ94" s="15"/>
      <c r="AK94" s="15"/>
      <c r="AL94" s="15"/>
      <c r="AM94" s="15"/>
      <c r="AN94" s="15"/>
    </row>
    <row r="95" spans="1:40" x14ac:dyDescent="0.2">
      <c r="A95" s="15"/>
      <c r="B95" s="15"/>
      <c r="C95" s="15"/>
      <c r="D95" s="15"/>
      <c r="E95" s="15"/>
      <c r="F95" s="15"/>
      <c r="G95" s="15"/>
      <c r="H95" s="15"/>
      <c r="I95" s="231"/>
      <c r="J95" s="231"/>
      <c r="K95" s="231"/>
      <c r="L95" s="231"/>
      <c r="M95" s="231"/>
      <c r="N95" s="231"/>
      <c r="O95" s="231"/>
      <c r="P95" s="231"/>
      <c r="Q95" s="231"/>
      <c r="R95" s="231"/>
      <c r="S95" s="231"/>
      <c r="T95" s="231"/>
      <c r="U95" s="15"/>
      <c r="V95" s="15"/>
      <c r="W95" s="15"/>
      <c r="X95" s="15"/>
      <c r="Y95" s="15"/>
      <c r="Z95" s="15"/>
      <c r="AA95" s="15"/>
      <c r="AB95" s="15"/>
      <c r="AC95" s="15"/>
      <c r="AD95" s="15"/>
      <c r="AE95" s="15"/>
      <c r="AF95" s="15"/>
      <c r="AG95" s="15"/>
      <c r="AH95" s="15"/>
      <c r="AI95" s="15"/>
      <c r="AJ95" s="15"/>
      <c r="AK95" s="15"/>
      <c r="AL95" s="15"/>
      <c r="AM95" s="15"/>
      <c r="AN95" s="15"/>
    </row>
    <row r="96" spans="1:40" x14ac:dyDescent="0.2">
      <c r="A96" s="15"/>
      <c r="B96" s="15"/>
      <c r="C96" s="15"/>
      <c r="D96" s="15"/>
      <c r="E96" s="15"/>
      <c r="F96" s="15"/>
      <c r="G96" s="15"/>
      <c r="H96" s="15"/>
      <c r="I96" s="231"/>
      <c r="J96" s="231"/>
      <c r="K96" s="231"/>
      <c r="L96" s="231"/>
      <c r="M96" s="231"/>
      <c r="N96" s="231"/>
      <c r="O96" s="231"/>
      <c r="P96" s="231"/>
      <c r="Q96" s="231"/>
      <c r="R96" s="231"/>
      <c r="S96" s="231"/>
      <c r="T96" s="231"/>
      <c r="U96" s="15"/>
      <c r="V96" s="15"/>
      <c r="W96" s="15"/>
      <c r="X96" s="15"/>
      <c r="Y96" s="15"/>
      <c r="Z96" s="15"/>
      <c r="AA96" s="15"/>
      <c r="AB96" s="15"/>
      <c r="AC96" s="15"/>
      <c r="AD96" s="15"/>
      <c r="AE96" s="15"/>
      <c r="AF96" s="15"/>
      <c r="AG96" s="15"/>
      <c r="AH96" s="15"/>
      <c r="AI96" s="15"/>
      <c r="AJ96" s="15"/>
      <c r="AK96" s="15"/>
      <c r="AL96" s="15"/>
      <c r="AM96" s="15"/>
      <c r="AN96" s="15"/>
    </row>
    <row r="97" spans="9:20" s="15" customFormat="1" x14ac:dyDescent="0.2">
      <c r="I97" s="231"/>
      <c r="J97" s="231"/>
      <c r="K97" s="231"/>
      <c r="L97" s="231"/>
      <c r="M97" s="231"/>
      <c r="N97" s="231"/>
      <c r="O97" s="231"/>
      <c r="P97" s="231"/>
      <c r="Q97" s="231"/>
      <c r="R97" s="231"/>
      <c r="S97" s="231"/>
      <c r="T97" s="231"/>
    </row>
    <row r="98" spans="9:20" s="15" customFormat="1" x14ac:dyDescent="0.2">
      <c r="I98" s="231"/>
      <c r="J98" s="231"/>
      <c r="K98" s="231"/>
      <c r="L98" s="231"/>
      <c r="M98" s="231"/>
      <c r="N98" s="231"/>
      <c r="O98" s="231"/>
      <c r="P98" s="231"/>
      <c r="Q98" s="231"/>
      <c r="R98" s="231"/>
      <c r="S98" s="231"/>
      <c r="T98" s="231"/>
    </row>
    <row r="99" spans="9:20" s="15" customFormat="1" x14ac:dyDescent="0.2">
      <c r="I99" s="231"/>
      <c r="J99" s="231"/>
      <c r="K99" s="231"/>
      <c r="L99" s="231"/>
      <c r="M99" s="231"/>
      <c r="N99" s="231"/>
      <c r="O99" s="231"/>
      <c r="P99" s="231"/>
      <c r="Q99" s="231"/>
      <c r="R99" s="231"/>
      <c r="S99" s="231"/>
      <c r="T99" s="231"/>
    </row>
    <row r="100" spans="9:20" s="15" customFormat="1" x14ac:dyDescent="0.2">
      <c r="I100" s="231"/>
      <c r="J100" s="231"/>
      <c r="K100" s="231"/>
      <c r="L100" s="231"/>
      <c r="M100" s="231"/>
      <c r="N100" s="231"/>
      <c r="O100" s="231"/>
      <c r="P100" s="231"/>
      <c r="Q100" s="231"/>
      <c r="R100" s="231"/>
      <c r="S100" s="231"/>
      <c r="T100" s="231"/>
    </row>
    <row r="101" spans="9:20" s="15" customFormat="1" x14ac:dyDescent="0.2">
      <c r="I101" s="231"/>
      <c r="J101" s="231"/>
      <c r="K101" s="231"/>
      <c r="L101" s="231"/>
      <c r="M101" s="231"/>
      <c r="N101" s="231"/>
      <c r="O101" s="231"/>
      <c r="P101" s="231"/>
      <c r="Q101" s="231"/>
      <c r="R101" s="231"/>
      <c r="S101" s="231"/>
      <c r="T101" s="231"/>
    </row>
    <row r="102" spans="9:20" s="15" customFormat="1" x14ac:dyDescent="0.2">
      <c r="I102" s="231"/>
      <c r="J102" s="231"/>
      <c r="K102" s="231"/>
      <c r="L102" s="231"/>
      <c r="M102" s="231"/>
      <c r="N102" s="231"/>
      <c r="O102" s="231"/>
      <c r="P102" s="231"/>
      <c r="Q102" s="231"/>
      <c r="R102" s="231"/>
      <c r="S102" s="231"/>
      <c r="T102" s="231"/>
    </row>
    <row r="103" spans="9:20" s="15" customFormat="1" x14ac:dyDescent="0.2">
      <c r="I103" s="231"/>
      <c r="J103" s="231"/>
      <c r="K103" s="231"/>
      <c r="L103" s="231"/>
      <c r="M103" s="231"/>
      <c r="N103" s="231"/>
      <c r="O103" s="231"/>
      <c r="P103" s="231"/>
      <c r="Q103" s="231"/>
      <c r="R103" s="231"/>
      <c r="S103" s="231"/>
      <c r="T103" s="231"/>
    </row>
    <row r="104" spans="9:20" s="15" customFormat="1" x14ac:dyDescent="0.2">
      <c r="I104" s="231"/>
      <c r="J104" s="231"/>
      <c r="K104" s="231"/>
      <c r="L104" s="231"/>
      <c r="M104" s="231"/>
      <c r="N104" s="231"/>
      <c r="O104" s="231"/>
      <c r="P104" s="231"/>
      <c r="Q104" s="231"/>
      <c r="R104" s="231"/>
      <c r="S104" s="231"/>
      <c r="T104" s="231"/>
    </row>
    <row r="105" spans="9:20" s="15" customFormat="1" x14ac:dyDescent="0.2">
      <c r="I105" s="230"/>
      <c r="J105" s="230"/>
      <c r="K105" s="230"/>
      <c r="L105" s="230"/>
      <c r="M105" s="230"/>
      <c r="N105" s="230"/>
      <c r="O105" s="230"/>
      <c r="P105" s="230"/>
      <c r="Q105" s="230"/>
      <c r="R105" s="230"/>
      <c r="S105" s="230"/>
      <c r="T105" s="230"/>
    </row>
    <row r="106" spans="9:20" s="15" customFormat="1" x14ac:dyDescent="0.2">
      <c r="I106" s="230"/>
      <c r="J106" s="230"/>
      <c r="K106" s="230"/>
      <c r="L106" s="230"/>
      <c r="M106" s="230"/>
      <c r="N106" s="230"/>
      <c r="O106" s="230"/>
      <c r="P106" s="230"/>
      <c r="Q106" s="230"/>
      <c r="R106" s="230"/>
      <c r="S106" s="230"/>
      <c r="T106" s="230"/>
    </row>
    <row r="107" spans="9:20" s="15" customFormat="1" x14ac:dyDescent="0.2">
      <c r="I107" s="230"/>
      <c r="J107" s="230"/>
      <c r="K107" s="230"/>
      <c r="L107" s="230"/>
      <c r="M107" s="230"/>
      <c r="N107" s="230"/>
      <c r="O107" s="230"/>
      <c r="P107" s="230"/>
      <c r="Q107" s="230"/>
      <c r="R107" s="230"/>
      <c r="S107" s="230"/>
      <c r="T107" s="230"/>
    </row>
    <row r="108" spans="9:20" s="15" customFormat="1" x14ac:dyDescent="0.2">
      <c r="I108" s="230"/>
      <c r="J108" s="230"/>
      <c r="K108" s="230"/>
      <c r="L108" s="230"/>
      <c r="M108" s="230"/>
      <c r="N108" s="230"/>
      <c r="O108" s="230"/>
      <c r="P108" s="230"/>
      <c r="Q108" s="230"/>
      <c r="R108" s="230"/>
      <c r="S108" s="230"/>
      <c r="T108" s="230"/>
    </row>
    <row r="109" spans="9:20" s="15" customFormat="1" x14ac:dyDescent="0.2">
      <c r="I109" s="230"/>
      <c r="J109" s="230"/>
      <c r="K109" s="230"/>
      <c r="L109" s="230"/>
      <c r="M109" s="230"/>
      <c r="N109" s="230"/>
      <c r="O109" s="230"/>
      <c r="P109" s="230"/>
      <c r="Q109" s="230"/>
      <c r="R109" s="230"/>
      <c r="S109" s="230"/>
      <c r="T109" s="230"/>
    </row>
    <row r="110" spans="9:20" s="15" customFormat="1" x14ac:dyDescent="0.2">
      <c r="I110" s="230"/>
      <c r="J110" s="230"/>
      <c r="K110" s="230"/>
      <c r="L110" s="230"/>
      <c r="M110" s="230"/>
      <c r="N110" s="230"/>
      <c r="O110" s="230"/>
      <c r="P110" s="230"/>
      <c r="Q110" s="230"/>
      <c r="R110" s="230"/>
      <c r="S110" s="230"/>
      <c r="T110" s="230"/>
    </row>
    <row r="111" spans="9:20" s="15" customFormat="1" x14ac:dyDescent="0.2">
      <c r="I111" s="230"/>
      <c r="J111" s="230"/>
      <c r="K111" s="230"/>
      <c r="L111" s="230"/>
      <c r="M111" s="230"/>
      <c r="N111" s="230"/>
      <c r="O111" s="230"/>
      <c r="P111" s="230"/>
      <c r="Q111" s="230"/>
      <c r="R111" s="230"/>
      <c r="S111" s="230"/>
      <c r="T111" s="230"/>
    </row>
    <row r="112" spans="9:20" s="15" customFormat="1" x14ac:dyDescent="0.2">
      <c r="I112" s="230"/>
      <c r="J112" s="230"/>
      <c r="K112" s="230"/>
      <c r="L112" s="230"/>
      <c r="M112" s="230"/>
      <c r="N112" s="230"/>
      <c r="O112" s="230"/>
      <c r="P112" s="230"/>
      <c r="Q112" s="230"/>
      <c r="R112" s="230"/>
      <c r="S112" s="230"/>
      <c r="T112" s="230"/>
    </row>
    <row r="113" spans="9:20" s="15" customFormat="1" x14ac:dyDescent="0.2">
      <c r="I113" s="230"/>
      <c r="J113" s="230"/>
      <c r="K113" s="230"/>
      <c r="L113" s="230"/>
      <c r="M113" s="230"/>
      <c r="N113" s="230"/>
      <c r="O113" s="230"/>
      <c r="P113" s="230"/>
      <c r="Q113" s="230"/>
      <c r="R113" s="230"/>
      <c r="S113" s="230"/>
      <c r="T113" s="230"/>
    </row>
    <row r="114" spans="9:20" s="15" customFormat="1" x14ac:dyDescent="0.2">
      <c r="I114" s="230"/>
      <c r="J114" s="230"/>
      <c r="K114" s="230"/>
      <c r="L114" s="230"/>
      <c r="M114" s="230"/>
      <c r="N114" s="230"/>
      <c r="O114" s="230"/>
      <c r="P114" s="230"/>
      <c r="Q114" s="230"/>
      <c r="R114" s="230"/>
      <c r="S114" s="230"/>
      <c r="T114" s="230"/>
    </row>
    <row r="115" spans="9:20" s="15" customFormat="1" x14ac:dyDescent="0.2">
      <c r="I115" s="230"/>
      <c r="J115" s="230"/>
      <c r="K115" s="230"/>
      <c r="L115" s="230"/>
      <c r="M115" s="230"/>
      <c r="N115" s="230"/>
      <c r="O115" s="230"/>
      <c r="P115" s="230"/>
      <c r="Q115" s="230"/>
      <c r="R115" s="230"/>
      <c r="S115" s="230"/>
      <c r="T115" s="230"/>
    </row>
    <row r="116" spans="9:20" s="15" customFormat="1" x14ac:dyDescent="0.2">
      <c r="I116" s="230"/>
      <c r="J116" s="230"/>
      <c r="K116" s="230"/>
      <c r="L116" s="230"/>
      <c r="M116" s="230"/>
      <c r="N116" s="230"/>
      <c r="O116" s="230"/>
      <c r="P116" s="230"/>
      <c r="Q116" s="230"/>
      <c r="R116" s="230"/>
      <c r="S116" s="230"/>
      <c r="T116" s="230"/>
    </row>
    <row r="117" spans="9:20" s="15" customFormat="1" x14ac:dyDescent="0.2">
      <c r="I117" s="231"/>
      <c r="J117" s="231"/>
      <c r="K117" s="231"/>
      <c r="L117" s="231"/>
      <c r="M117" s="231"/>
      <c r="N117" s="231"/>
      <c r="O117" s="231"/>
      <c r="P117" s="231"/>
      <c r="Q117" s="231"/>
      <c r="R117" s="231"/>
      <c r="S117" s="231"/>
      <c r="T117" s="231"/>
    </row>
    <row r="118" spans="9:20" s="15" customFormat="1" x14ac:dyDescent="0.2"/>
    <row r="119" spans="9:20" s="15" customFormat="1" x14ac:dyDescent="0.2"/>
    <row r="120" spans="9:20" s="15" customFormat="1" x14ac:dyDescent="0.2"/>
    <row r="121" spans="9:20" s="15" customFormat="1" x14ac:dyDescent="0.2"/>
    <row r="122" spans="9:20" s="15" customFormat="1" x14ac:dyDescent="0.2"/>
    <row r="123" spans="9:20" s="15" customFormat="1" x14ac:dyDescent="0.2"/>
    <row r="124" spans="9:20" s="15" customFormat="1" x14ac:dyDescent="0.2"/>
    <row r="125" spans="9:20" s="15" customFormat="1" x14ac:dyDescent="0.2"/>
    <row r="126" spans="9:20" s="15" customFormat="1" x14ac:dyDescent="0.2"/>
    <row r="127" spans="9:20" s="15" customFormat="1" x14ac:dyDescent="0.2"/>
    <row r="128" spans="9:20"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sheetData>
  <sheetProtection password="EB12" sheet="1" objects="1" scenarios="1" selectLockedCells="1"/>
  <mergeCells count="101">
    <mergeCell ref="A9:B11"/>
    <mergeCell ref="C9:C11"/>
    <mergeCell ref="A17:C17"/>
    <mergeCell ref="M17:U17"/>
    <mergeCell ref="W17:Y17"/>
    <mergeCell ref="AA17:AD17"/>
    <mergeCell ref="A1:N1"/>
    <mergeCell ref="A2:N2"/>
    <mergeCell ref="A4:N4"/>
    <mergeCell ref="A6:D6"/>
    <mergeCell ref="A7:C7"/>
    <mergeCell ref="A8:B8"/>
    <mergeCell ref="A20:A21"/>
    <mergeCell ref="B20:B21"/>
    <mergeCell ref="C20:C21"/>
    <mergeCell ref="AB20:AC20"/>
    <mergeCell ref="M21:N21"/>
    <mergeCell ref="W21:X21"/>
    <mergeCell ref="AA21:AC21"/>
    <mergeCell ref="O18:P18"/>
    <mergeCell ref="AA18:AD18"/>
    <mergeCell ref="A19:F19"/>
    <mergeCell ref="G19:J20"/>
    <mergeCell ref="M19:M20"/>
    <mergeCell ref="N19:N20"/>
    <mergeCell ref="R19:R20"/>
    <mergeCell ref="W19:W20"/>
    <mergeCell ref="X19:X20"/>
    <mergeCell ref="AC19:AD19"/>
    <mergeCell ref="AB28:AC28"/>
    <mergeCell ref="AB29:AC29"/>
    <mergeCell ref="AB30:AC30"/>
    <mergeCell ref="AB31:AC31"/>
    <mergeCell ref="AB32:AC32"/>
    <mergeCell ref="AB33:AC33"/>
    <mergeCell ref="AB22:AC22"/>
    <mergeCell ref="AB23:AC23"/>
    <mergeCell ref="AB24:AC24"/>
    <mergeCell ref="AB25:AC25"/>
    <mergeCell ref="AB26:AC26"/>
    <mergeCell ref="AB27:AC27"/>
    <mergeCell ref="AB40:AC40"/>
    <mergeCell ref="AB41:AC41"/>
    <mergeCell ref="A43:E43"/>
    <mergeCell ref="A44:B44"/>
    <mergeCell ref="D44:E44"/>
    <mergeCell ref="A45:B45"/>
    <mergeCell ref="D45:E45"/>
    <mergeCell ref="AB34:AC34"/>
    <mergeCell ref="AB35:AC35"/>
    <mergeCell ref="AB36:AC36"/>
    <mergeCell ref="AB37:AC37"/>
    <mergeCell ref="AB38:AC38"/>
    <mergeCell ref="AB39:AC39"/>
    <mergeCell ref="A49:B49"/>
    <mergeCell ref="D49:E49"/>
    <mergeCell ref="A50:B50"/>
    <mergeCell ref="D50:E50"/>
    <mergeCell ref="E51:F51"/>
    <mergeCell ref="E52:F52"/>
    <mergeCell ref="A46:B46"/>
    <mergeCell ref="D46:E46"/>
    <mergeCell ref="A47:B47"/>
    <mergeCell ref="D47:E47"/>
    <mergeCell ref="A48:B48"/>
    <mergeCell ref="D48:E48"/>
    <mergeCell ref="I89:T89"/>
    <mergeCell ref="I90:T90"/>
    <mergeCell ref="I91:T91"/>
    <mergeCell ref="I92:T92"/>
    <mergeCell ref="I93:T93"/>
    <mergeCell ref="I94:T94"/>
    <mergeCell ref="I83:T83"/>
    <mergeCell ref="I84:T84"/>
    <mergeCell ref="I85:T85"/>
    <mergeCell ref="I86:T86"/>
    <mergeCell ref="I87:T87"/>
    <mergeCell ref="I88:T88"/>
    <mergeCell ref="I101:T101"/>
    <mergeCell ref="I102:T102"/>
    <mergeCell ref="I103:T103"/>
    <mergeCell ref="I104:T104"/>
    <mergeCell ref="I105:T105"/>
    <mergeCell ref="I106:T106"/>
    <mergeCell ref="I95:T95"/>
    <mergeCell ref="I96:T96"/>
    <mergeCell ref="I97:T97"/>
    <mergeCell ref="I98:T98"/>
    <mergeCell ref="I99:T99"/>
    <mergeCell ref="I100:T100"/>
    <mergeCell ref="I113:T113"/>
    <mergeCell ref="I114:T114"/>
    <mergeCell ref="I115:T115"/>
    <mergeCell ref="I116:T116"/>
    <mergeCell ref="I117:T117"/>
    <mergeCell ref="I107:T107"/>
    <mergeCell ref="I108:T108"/>
    <mergeCell ref="I109:T109"/>
    <mergeCell ref="I110:T110"/>
    <mergeCell ref="I111:T111"/>
    <mergeCell ref="I112:T112"/>
  </mergeCells>
  <conditionalFormatting sqref="C9:C11">
    <cfRule type="expression" dxfId="10" priority="8">
      <formula>$C$9&gt;1</formula>
    </cfRule>
    <cfRule type="expression" dxfId="9" priority="10">
      <formula>$C$9=1</formula>
    </cfRule>
    <cfRule type="cellIs" dxfId="8" priority="11" operator="between">
      <formula>0.96</formula>
      <formula>0.97</formula>
    </cfRule>
    <cfRule type="cellIs" dxfId="7" priority="12" operator="between">
      <formula>0.91</formula>
      <formula>0.94</formula>
    </cfRule>
    <cfRule type="cellIs" dxfId="6" priority="13" operator="between">
      <formula>0.81</formula>
      <formula>0.89</formula>
    </cfRule>
    <cfRule type="cellIs" dxfId="5" priority="14" operator="between">
      <formula>0.01</formula>
      <formula>0.79</formula>
    </cfRule>
  </conditionalFormatting>
  <conditionalFormatting sqref="Y19">
    <cfRule type="expression" dxfId="4" priority="4">
      <formula>$R$21&lt;0.05</formula>
    </cfRule>
    <cfRule type="expression" dxfId="3" priority="5">
      <formula>$R$21&gt;0.04</formula>
    </cfRule>
  </conditionalFormatting>
  <conditionalFormatting sqref="Y21">
    <cfRule type="expression" dxfId="2" priority="2">
      <formula>$R$21&gt;0.05</formula>
    </cfRule>
    <cfRule type="expression" dxfId="1" priority="3">
      <formula>$R$21&lt;0.05</formula>
    </cfRule>
  </conditionalFormatting>
  <conditionalFormatting sqref="AB19">
    <cfRule type="expression" dxfId="0" priority="1" stopIfTrue="1">
      <formula>$AB$19=""</formula>
    </cfRule>
  </conditionalFormatting>
  <hyperlinks>
    <hyperlink ref="A63" r:id="rId1"/>
    <hyperlink ref="A62" r:id="rId2"/>
  </hyperlinks>
  <pageMargins left="0.3" right="0.3" top="0.3" bottom="0.3" header="0.5" footer="0.5"/>
  <pageSetup scale="66" orientation="landscape" blackAndWhite="1" r:id="rId3"/>
  <headerFooter alignWithMargins="0"/>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J58"/>
  <sheetViews>
    <sheetView zoomScaleNormal="100" workbookViewId="0">
      <selection activeCell="B4" sqref="B4"/>
    </sheetView>
  </sheetViews>
  <sheetFormatPr defaultRowHeight="12.75" x14ac:dyDescent="0.2"/>
  <cols>
    <col min="1" max="1" width="38.85546875" bestFit="1" customWidth="1"/>
    <col min="2" max="2" width="10.85546875" bestFit="1" customWidth="1"/>
    <col min="3" max="3" width="11" bestFit="1" customWidth="1"/>
    <col min="5" max="5" width="51.28515625" customWidth="1"/>
    <col min="6" max="8" width="8.140625" customWidth="1"/>
    <col min="257" max="257" width="38.85546875" bestFit="1" customWidth="1"/>
    <col min="258" max="258" width="10.85546875" bestFit="1" customWidth="1"/>
    <col min="259" max="259" width="11" bestFit="1" customWidth="1"/>
    <col min="261" max="261" width="43.42578125" customWidth="1"/>
    <col min="262" max="264" width="7" customWidth="1"/>
    <col min="513" max="513" width="38.85546875" bestFit="1" customWidth="1"/>
    <col min="514" max="514" width="10.85546875" bestFit="1" customWidth="1"/>
    <col min="515" max="515" width="11" bestFit="1" customWidth="1"/>
    <col min="517" max="517" width="43.42578125" customWidth="1"/>
    <col min="518" max="520" width="7" customWidth="1"/>
    <col min="769" max="769" width="38.85546875" bestFit="1" customWidth="1"/>
    <col min="770" max="770" width="10.85546875" bestFit="1" customWidth="1"/>
    <col min="771" max="771" width="11" bestFit="1" customWidth="1"/>
    <col min="773" max="773" width="43.42578125" customWidth="1"/>
    <col min="774" max="776" width="7" customWidth="1"/>
    <col min="1025" max="1025" width="38.85546875" bestFit="1" customWidth="1"/>
    <col min="1026" max="1026" width="10.85546875" bestFit="1" customWidth="1"/>
    <col min="1027" max="1027" width="11" bestFit="1" customWidth="1"/>
    <col min="1029" max="1029" width="43.42578125" customWidth="1"/>
    <col min="1030" max="1032" width="7" customWidth="1"/>
    <col min="1281" max="1281" width="38.85546875" bestFit="1" customWidth="1"/>
    <col min="1282" max="1282" width="10.85546875" bestFit="1" customWidth="1"/>
    <col min="1283" max="1283" width="11" bestFit="1" customWidth="1"/>
    <col min="1285" max="1285" width="43.42578125" customWidth="1"/>
    <col min="1286" max="1288" width="7" customWidth="1"/>
    <col min="1537" max="1537" width="38.85546875" bestFit="1" customWidth="1"/>
    <col min="1538" max="1538" width="10.85546875" bestFit="1" customWidth="1"/>
    <col min="1539" max="1539" width="11" bestFit="1" customWidth="1"/>
    <col min="1541" max="1541" width="43.42578125" customWidth="1"/>
    <col min="1542" max="1544" width="7" customWidth="1"/>
    <col min="1793" max="1793" width="38.85546875" bestFit="1" customWidth="1"/>
    <col min="1794" max="1794" width="10.85546875" bestFit="1" customWidth="1"/>
    <col min="1795" max="1795" width="11" bestFit="1" customWidth="1"/>
    <col min="1797" max="1797" width="43.42578125" customWidth="1"/>
    <col min="1798" max="1800" width="7" customWidth="1"/>
    <col min="2049" max="2049" width="38.85546875" bestFit="1" customWidth="1"/>
    <col min="2050" max="2050" width="10.85546875" bestFit="1" customWidth="1"/>
    <col min="2051" max="2051" width="11" bestFit="1" customWidth="1"/>
    <col min="2053" max="2053" width="43.42578125" customWidth="1"/>
    <col min="2054" max="2056" width="7" customWidth="1"/>
    <col min="2305" max="2305" width="38.85546875" bestFit="1" customWidth="1"/>
    <col min="2306" max="2306" width="10.85546875" bestFit="1" customWidth="1"/>
    <col min="2307" max="2307" width="11" bestFit="1" customWidth="1"/>
    <col min="2309" max="2309" width="43.42578125" customWidth="1"/>
    <col min="2310" max="2312" width="7" customWidth="1"/>
    <col min="2561" max="2561" width="38.85546875" bestFit="1" customWidth="1"/>
    <col min="2562" max="2562" width="10.85546875" bestFit="1" customWidth="1"/>
    <col min="2563" max="2563" width="11" bestFit="1" customWidth="1"/>
    <col min="2565" max="2565" width="43.42578125" customWidth="1"/>
    <col min="2566" max="2568" width="7" customWidth="1"/>
    <col min="2817" max="2817" width="38.85546875" bestFit="1" customWidth="1"/>
    <col min="2818" max="2818" width="10.85546875" bestFit="1" customWidth="1"/>
    <col min="2819" max="2819" width="11" bestFit="1" customWidth="1"/>
    <col min="2821" max="2821" width="43.42578125" customWidth="1"/>
    <col min="2822" max="2824" width="7" customWidth="1"/>
    <col min="3073" max="3073" width="38.85546875" bestFit="1" customWidth="1"/>
    <col min="3074" max="3074" width="10.85546875" bestFit="1" customWidth="1"/>
    <col min="3075" max="3075" width="11" bestFit="1" customWidth="1"/>
    <col min="3077" max="3077" width="43.42578125" customWidth="1"/>
    <col min="3078" max="3080" width="7" customWidth="1"/>
    <col min="3329" max="3329" width="38.85546875" bestFit="1" customWidth="1"/>
    <col min="3330" max="3330" width="10.85546875" bestFit="1" customWidth="1"/>
    <col min="3331" max="3331" width="11" bestFit="1" customWidth="1"/>
    <col min="3333" max="3333" width="43.42578125" customWidth="1"/>
    <col min="3334" max="3336" width="7" customWidth="1"/>
    <col min="3585" max="3585" width="38.85546875" bestFit="1" customWidth="1"/>
    <col min="3586" max="3586" width="10.85546875" bestFit="1" customWidth="1"/>
    <col min="3587" max="3587" width="11" bestFit="1" customWidth="1"/>
    <col min="3589" max="3589" width="43.42578125" customWidth="1"/>
    <col min="3590" max="3592" width="7" customWidth="1"/>
    <col min="3841" max="3841" width="38.85546875" bestFit="1" customWidth="1"/>
    <col min="3842" max="3842" width="10.85546875" bestFit="1" customWidth="1"/>
    <col min="3843" max="3843" width="11" bestFit="1" customWidth="1"/>
    <col min="3845" max="3845" width="43.42578125" customWidth="1"/>
    <col min="3846" max="3848" width="7" customWidth="1"/>
    <col min="4097" max="4097" width="38.85546875" bestFit="1" customWidth="1"/>
    <col min="4098" max="4098" width="10.85546875" bestFit="1" customWidth="1"/>
    <col min="4099" max="4099" width="11" bestFit="1" customWidth="1"/>
    <col min="4101" max="4101" width="43.42578125" customWidth="1"/>
    <col min="4102" max="4104" width="7" customWidth="1"/>
    <col min="4353" max="4353" width="38.85546875" bestFit="1" customWidth="1"/>
    <col min="4354" max="4354" width="10.85546875" bestFit="1" customWidth="1"/>
    <col min="4355" max="4355" width="11" bestFit="1" customWidth="1"/>
    <col min="4357" max="4357" width="43.42578125" customWidth="1"/>
    <col min="4358" max="4360" width="7" customWidth="1"/>
    <col min="4609" max="4609" width="38.85546875" bestFit="1" customWidth="1"/>
    <col min="4610" max="4610" width="10.85546875" bestFit="1" customWidth="1"/>
    <col min="4611" max="4611" width="11" bestFit="1" customWidth="1"/>
    <col min="4613" max="4613" width="43.42578125" customWidth="1"/>
    <col min="4614" max="4616" width="7" customWidth="1"/>
    <col min="4865" max="4865" width="38.85546875" bestFit="1" customWidth="1"/>
    <col min="4866" max="4866" width="10.85546875" bestFit="1" customWidth="1"/>
    <col min="4867" max="4867" width="11" bestFit="1" customWidth="1"/>
    <col min="4869" max="4869" width="43.42578125" customWidth="1"/>
    <col min="4870" max="4872" width="7" customWidth="1"/>
    <col min="5121" max="5121" width="38.85546875" bestFit="1" customWidth="1"/>
    <col min="5122" max="5122" width="10.85546875" bestFit="1" customWidth="1"/>
    <col min="5123" max="5123" width="11" bestFit="1" customWidth="1"/>
    <col min="5125" max="5125" width="43.42578125" customWidth="1"/>
    <col min="5126" max="5128" width="7" customWidth="1"/>
    <col min="5377" max="5377" width="38.85546875" bestFit="1" customWidth="1"/>
    <col min="5378" max="5378" width="10.85546875" bestFit="1" customWidth="1"/>
    <col min="5379" max="5379" width="11" bestFit="1" customWidth="1"/>
    <col min="5381" max="5381" width="43.42578125" customWidth="1"/>
    <col min="5382" max="5384" width="7" customWidth="1"/>
    <col min="5633" max="5633" width="38.85546875" bestFit="1" customWidth="1"/>
    <col min="5634" max="5634" width="10.85546875" bestFit="1" customWidth="1"/>
    <col min="5635" max="5635" width="11" bestFit="1" customWidth="1"/>
    <col min="5637" max="5637" width="43.42578125" customWidth="1"/>
    <col min="5638" max="5640" width="7" customWidth="1"/>
    <col min="5889" max="5889" width="38.85546875" bestFit="1" customWidth="1"/>
    <col min="5890" max="5890" width="10.85546875" bestFit="1" customWidth="1"/>
    <col min="5891" max="5891" width="11" bestFit="1" customWidth="1"/>
    <col min="5893" max="5893" width="43.42578125" customWidth="1"/>
    <col min="5894" max="5896" width="7" customWidth="1"/>
    <col min="6145" max="6145" width="38.85546875" bestFit="1" customWidth="1"/>
    <col min="6146" max="6146" width="10.85546875" bestFit="1" customWidth="1"/>
    <col min="6147" max="6147" width="11" bestFit="1" customWidth="1"/>
    <col min="6149" max="6149" width="43.42578125" customWidth="1"/>
    <col min="6150" max="6152" width="7" customWidth="1"/>
    <col min="6401" max="6401" width="38.85546875" bestFit="1" customWidth="1"/>
    <col min="6402" max="6402" width="10.85546875" bestFit="1" customWidth="1"/>
    <col min="6403" max="6403" width="11" bestFit="1" customWidth="1"/>
    <col min="6405" max="6405" width="43.42578125" customWidth="1"/>
    <col min="6406" max="6408" width="7" customWidth="1"/>
    <col min="6657" max="6657" width="38.85546875" bestFit="1" customWidth="1"/>
    <col min="6658" max="6658" width="10.85546875" bestFit="1" customWidth="1"/>
    <col min="6659" max="6659" width="11" bestFit="1" customWidth="1"/>
    <col min="6661" max="6661" width="43.42578125" customWidth="1"/>
    <col min="6662" max="6664" width="7" customWidth="1"/>
    <col min="6913" max="6913" width="38.85546875" bestFit="1" customWidth="1"/>
    <col min="6914" max="6914" width="10.85546875" bestFit="1" customWidth="1"/>
    <col min="6915" max="6915" width="11" bestFit="1" customWidth="1"/>
    <col min="6917" max="6917" width="43.42578125" customWidth="1"/>
    <col min="6918" max="6920" width="7" customWidth="1"/>
    <col min="7169" max="7169" width="38.85546875" bestFit="1" customWidth="1"/>
    <col min="7170" max="7170" width="10.85546875" bestFit="1" customWidth="1"/>
    <col min="7171" max="7171" width="11" bestFit="1" customWidth="1"/>
    <col min="7173" max="7173" width="43.42578125" customWidth="1"/>
    <col min="7174" max="7176" width="7" customWidth="1"/>
    <col min="7425" max="7425" width="38.85546875" bestFit="1" customWidth="1"/>
    <col min="7426" max="7426" width="10.85546875" bestFit="1" customWidth="1"/>
    <col min="7427" max="7427" width="11" bestFit="1" customWidth="1"/>
    <col min="7429" max="7429" width="43.42578125" customWidth="1"/>
    <col min="7430" max="7432" width="7" customWidth="1"/>
    <col min="7681" max="7681" width="38.85546875" bestFit="1" customWidth="1"/>
    <col min="7682" max="7682" width="10.85546875" bestFit="1" customWidth="1"/>
    <col min="7683" max="7683" width="11" bestFit="1" customWidth="1"/>
    <col min="7685" max="7685" width="43.42578125" customWidth="1"/>
    <col min="7686" max="7688" width="7" customWidth="1"/>
    <col min="7937" max="7937" width="38.85546875" bestFit="1" customWidth="1"/>
    <col min="7938" max="7938" width="10.85546875" bestFit="1" customWidth="1"/>
    <col min="7939" max="7939" width="11" bestFit="1" customWidth="1"/>
    <col min="7941" max="7941" width="43.42578125" customWidth="1"/>
    <col min="7942" max="7944" width="7" customWidth="1"/>
    <col min="8193" max="8193" width="38.85546875" bestFit="1" customWidth="1"/>
    <col min="8194" max="8194" width="10.85546875" bestFit="1" customWidth="1"/>
    <col min="8195" max="8195" width="11" bestFit="1" customWidth="1"/>
    <col min="8197" max="8197" width="43.42578125" customWidth="1"/>
    <col min="8198" max="8200" width="7" customWidth="1"/>
    <col min="8449" max="8449" width="38.85546875" bestFit="1" customWidth="1"/>
    <col min="8450" max="8450" width="10.85546875" bestFit="1" customWidth="1"/>
    <col min="8451" max="8451" width="11" bestFit="1" customWidth="1"/>
    <col min="8453" max="8453" width="43.42578125" customWidth="1"/>
    <col min="8454" max="8456" width="7" customWidth="1"/>
    <col min="8705" max="8705" width="38.85546875" bestFit="1" customWidth="1"/>
    <col min="8706" max="8706" width="10.85546875" bestFit="1" customWidth="1"/>
    <col min="8707" max="8707" width="11" bestFit="1" customWidth="1"/>
    <col min="8709" max="8709" width="43.42578125" customWidth="1"/>
    <col min="8710" max="8712" width="7" customWidth="1"/>
    <col min="8961" max="8961" width="38.85546875" bestFit="1" customWidth="1"/>
    <col min="8962" max="8962" width="10.85546875" bestFit="1" customWidth="1"/>
    <col min="8963" max="8963" width="11" bestFit="1" customWidth="1"/>
    <col min="8965" max="8965" width="43.42578125" customWidth="1"/>
    <col min="8966" max="8968" width="7" customWidth="1"/>
    <col min="9217" max="9217" width="38.85546875" bestFit="1" customWidth="1"/>
    <col min="9218" max="9218" width="10.85546875" bestFit="1" customWidth="1"/>
    <col min="9219" max="9219" width="11" bestFit="1" customWidth="1"/>
    <col min="9221" max="9221" width="43.42578125" customWidth="1"/>
    <col min="9222" max="9224" width="7" customWidth="1"/>
    <col min="9473" max="9473" width="38.85546875" bestFit="1" customWidth="1"/>
    <col min="9474" max="9474" width="10.85546875" bestFit="1" customWidth="1"/>
    <col min="9475" max="9475" width="11" bestFit="1" customWidth="1"/>
    <col min="9477" max="9477" width="43.42578125" customWidth="1"/>
    <col min="9478" max="9480" width="7" customWidth="1"/>
    <col min="9729" max="9729" width="38.85546875" bestFit="1" customWidth="1"/>
    <col min="9730" max="9730" width="10.85546875" bestFit="1" customWidth="1"/>
    <col min="9731" max="9731" width="11" bestFit="1" customWidth="1"/>
    <col min="9733" max="9733" width="43.42578125" customWidth="1"/>
    <col min="9734" max="9736" width="7" customWidth="1"/>
    <col min="9985" max="9985" width="38.85546875" bestFit="1" customWidth="1"/>
    <col min="9986" max="9986" width="10.85546875" bestFit="1" customWidth="1"/>
    <col min="9987" max="9987" width="11" bestFit="1" customWidth="1"/>
    <col min="9989" max="9989" width="43.42578125" customWidth="1"/>
    <col min="9990" max="9992" width="7" customWidth="1"/>
    <col min="10241" max="10241" width="38.85546875" bestFit="1" customWidth="1"/>
    <col min="10242" max="10242" width="10.85546875" bestFit="1" customWidth="1"/>
    <col min="10243" max="10243" width="11" bestFit="1" customWidth="1"/>
    <col min="10245" max="10245" width="43.42578125" customWidth="1"/>
    <col min="10246" max="10248" width="7" customWidth="1"/>
    <col min="10497" max="10497" width="38.85546875" bestFit="1" customWidth="1"/>
    <col min="10498" max="10498" width="10.85546875" bestFit="1" customWidth="1"/>
    <col min="10499" max="10499" width="11" bestFit="1" customWidth="1"/>
    <col min="10501" max="10501" width="43.42578125" customWidth="1"/>
    <col min="10502" max="10504" width="7" customWidth="1"/>
    <col min="10753" max="10753" width="38.85546875" bestFit="1" customWidth="1"/>
    <col min="10754" max="10754" width="10.85546875" bestFit="1" customWidth="1"/>
    <col min="10755" max="10755" width="11" bestFit="1" customWidth="1"/>
    <col min="10757" max="10757" width="43.42578125" customWidth="1"/>
    <col min="10758" max="10760" width="7" customWidth="1"/>
    <col min="11009" max="11009" width="38.85546875" bestFit="1" customWidth="1"/>
    <col min="11010" max="11010" width="10.85546875" bestFit="1" customWidth="1"/>
    <col min="11011" max="11011" width="11" bestFit="1" customWidth="1"/>
    <col min="11013" max="11013" width="43.42578125" customWidth="1"/>
    <col min="11014" max="11016" width="7" customWidth="1"/>
    <col min="11265" max="11265" width="38.85546875" bestFit="1" customWidth="1"/>
    <col min="11266" max="11266" width="10.85546875" bestFit="1" customWidth="1"/>
    <col min="11267" max="11267" width="11" bestFit="1" customWidth="1"/>
    <col min="11269" max="11269" width="43.42578125" customWidth="1"/>
    <col min="11270" max="11272" width="7" customWidth="1"/>
    <col min="11521" max="11521" width="38.85546875" bestFit="1" customWidth="1"/>
    <col min="11522" max="11522" width="10.85546875" bestFit="1" customWidth="1"/>
    <col min="11523" max="11523" width="11" bestFit="1" customWidth="1"/>
    <col min="11525" max="11525" width="43.42578125" customWidth="1"/>
    <col min="11526" max="11528" width="7" customWidth="1"/>
    <col min="11777" max="11777" width="38.85546875" bestFit="1" customWidth="1"/>
    <col min="11778" max="11778" width="10.85546875" bestFit="1" customWidth="1"/>
    <col min="11779" max="11779" width="11" bestFit="1" customWidth="1"/>
    <col min="11781" max="11781" width="43.42578125" customWidth="1"/>
    <col min="11782" max="11784" width="7" customWidth="1"/>
    <col min="12033" max="12033" width="38.85546875" bestFit="1" customWidth="1"/>
    <col min="12034" max="12034" width="10.85546875" bestFit="1" customWidth="1"/>
    <col min="12035" max="12035" width="11" bestFit="1" customWidth="1"/>
    <col min="12037" max="12037" width="43.42578125" customWidth="1"/>
    <col min="12038" max="12040" width="7" customWidth="1"/>
    <col min="12289" max="12289" width="38.85546875" bestFit="1" customWidth="1"/>
    <col min="12290" max="12290" width="10.85546875" bestFit="1" customWidth="1"/>
    <col min="12291" max="12291" width="11" bestFit="1" customWidth="1"/>
    <col min="12293" max="12293" width="43.42578125" customWidth="1"/>
    <col min="12294" max="12296" width="7" customWidth="1"/>
    <col min="12545" max="12545" width="38.85546875" bestFit="1" customWidth="1"/>
    <col min="12546" max="12546" width="10.85546875" bestFit="1" customWidth="1"/>
    <col min="12547" max="12547" width="11" bestFit="1" customWidth="1"/>
    <col min="12549" max="12549" width="43.42578125" customWidth="1"/>
    <col min="12550" max="12552" width="7" customWidth="1"/>
    <col min="12801" max="12801" width="38.85546875" bestFit="1" customWidth="1"/>
    <col min="12802" max="12802" width="10.85546875" bestFit="1" customWidth="1"/>
    <col min="12803" max="12803" width="11" bestFit="1" customWidth="1"/>
    <col min="12805" max="12805" width="43.42578125" customWidth="1"/>
    <col min="12806" max="12808" width="7" customWidth="1"/>
    <col min="13057" max="13057" width="38.85546875" bestFit="1" customWidth="1"/>
    <col min="13058" max="13058" width="10.85546875" bestFit="1" customWidth="1"/>
    <col min="13059" max="13059" width="11" bestFit="1" customWidth="1"/>
    <col min="13061" max="13061" width="43.42578125" customWidth="1"/>
    <col min="13062" max="13064" width="7" customWidth="1"/>
    <col min="13313" max="13313" width="38.85546875" bestFit="1" customWidth="1"/>
    <col min="13314" max="13314" width="10.85546875" bestFit="1" customWidth="1"/>
    <col min="13315" max="13315" width="11" bestFit="1" customWidth="1"/>
    <col min="13317" max="13317" width="43.42578125" customWidth="1"/>
    <col min="13318" max="13320" width="7" customWidth="1"/>
    <col min="13569" max="13569" width="38.85546875" bestFit="1" customWidth="1"/>
    <col min="13570" max="13570" width="10.85546875" bestFit="1" customWidth="1"/>
    <col min="13571" max="13571" width="11" bestFit="1" customWidth="1"/>
    <col min="13573" max="13573" width="43.42578125" customWidth="1"/>
    <col min="13574" max="13576" width="7" customWidth="1"/>
    <col min="13825" max="13825" width="38.85546875" bestFit="1" customWidth="1"/>
    <col min="13826" max="13826" width="10.85546875" bestFit="1" customWidth="1"/>
    <col min="13827" max="13827" width="11" bestFit="1" customWidth="1"/>
    <col min="13829" max="13829" width="43.42578125" customWidth="1"/>
    <col min="13830" max="13832" width="7" customWidth="1"/>
    <col min="14081" max="14081" width="38.85546875" bestFit="1" customWidth="1"/>
    <col min="14082" max="14082" width="10.85546875" bestFit="1" customWidth="1"/>
    <col min="14083" max="14083" width="11" bestFit="1" customWidth="1"/>
    <col min="14085" max="14085" width="43.42578125" customWidth="1"/>
    <col min="14086" max="14088" width="7" customWidth="1"/>
    <col min="14337" max="14337" width="38.85546875" bestFit="1" customWidth="1"/>
    <col min="14338" max="14338" width="10.85546875" bestFit="1" customWidth="1"/>
    <col min="14339" max="14339" width="11" bestFit="1" customWidth="1"/>
    <col min="14341" max="14341" width="43.42578125" customWidth="1"/>
    <col min="14342" max="14344" width="7" customWidth="1"/>
    <col min="14593" max="14593" width="38.85546875" bestFit="1" customWidth="1"/>
    <col min="14594" max="14594" width="10.85546875" bestFit="1" customWidth="1"/>
    <col min="14595" max="14595" width="11" bestFit="1" customWidth="1"/>
    <col min="14597" max="14597" width="43.42578125" customWidth="1"/>
    <col min="14598" max="14600" width="7" customWidth="1"/>
    <col min="14849" max="14849" width="38.85546875" bestFit="1" customWidth="1"/>
    <col min="14850" max="14850" width="10.85546875" bestFit="1" customWidth="1"/>
    <col min="14851" max="14851" width="11" bestFit="1" customWidth="1"/>
    <col min="14853" max="14853" width="43.42578125" customWidth="1"/>
    <col min="14854" max="14856" width="7" customWidth="1"/>
    <col min="15105" max="15105" width="38.85546875" bestFit="1" customWidth="1"/>
    <col min="15106" max="15106" width="10.85546875" bestFit="1" customWidth="1"/>
    <col min="15107" max="15107" width="11" bestFit="1" customWidth="1"/>
    <col min="15109" max="15109" width="43.42578125" customWidth="1"/>
    <col min="15110" max="15112" width="7" customWidth="1"/>
    <col min="15361" max="15361" width="38.85546875" bestFit="1" customWidth="1"/>
    <col min="15362" max="15362" width="10.85546875" bestFit="1" customWidth="1"/>
    <col min="15363" max="15363" width="11" bestFit="1" customWidth="1"/>
    <col min="15365" max="15365" width="43.42578125" customWidth="1"/>
    <col min="15366" max="15368" width="7" customWidth="1"/>
    <col min="15617" max="15617" width="38.85546875" bestFit="1" customWidth="1"/>
    <col min="15618" max="15618" width="10.85546875" bestFit="1" customWidth="1"/>
    <col min="15619" max="15619" width="11" bestFit="1" customWidth="1"/>
    <col min="15621" max="15621" width="43.42578125" customWidth="1"/>
    <col min="15622" max="15624" width="7" customWidth="1"/>
    <col min="15873" max="15873" width="38.85546875" bestFit="1" customWidth="1"/>
    <col min="15874" max="15874" width="10.85546875" bestFit="1" customWidth="1"/>
    <col min="15875" max="15875" width="11" bestFit="1" customWidth="1"/>
    <col min="15877" max="15877" width="43.42578125" customWidth="1"/>
    <col min="15878" max="15880" width="7" customWidth="1"/>
    <col min="16129" max="16129" width="38.85546875" bestFit="1" customWidth="1"/>
    <col min="16130" max="16130" width="10.85546875" bestFit="1" customWidth="1"/>
    <col min="16131" max="16131" width="11" bestFit="1" customWidth="1"/>
    <col min="16133" max="16133" width="43.42578125" customWidth="1"/>
    <col min="16134" max="16136" width="7" customWidth="1"/>
  </cols>
  <sheetData>
    <row r="1" spans="1:10" ht="20.25" x14ac:dyDescent="0.3">
      <c r="A1" s="302" t="s">
        <v>83</v>
      </c>
      <c r="B1" s="302"/>
      <c r="C1" s="302"/>
      <c r="D1" s="302"/>
      <c r="E1" s="302"/>
      <c r="F1" s="302"/>
      <c r="G1" s="302"/>
      <c r="H1" s="302"/>
      <c r="I1" s="302"/>
    </row>
    <row r="2" spans="1:10" x14ac:dyDescent="0.2">
      <c r="D2" s="127"/>
    </row>
    <row r="3" spans="1:10" ht="15" x14ac:dyDescent="0.25">
      <c r="A3" s="303" t="s">
        <v>84</v>
      </c>
      <c r="B3" s="304"/>
      <c r="C3" s="305"/>
      <c r="E3" s="301" t="s">
        <v>85</v>
      </c>
      <c r="F3" s="301"/>
      <c r="G3" s="301"/>
      <c r="H3" s="301"/>
      <c r="I3" s="301"/>
    </row>
    <row r="4" spans="1:10" ht="15" x14ac:dyDescent="0.25">
      <c r="A4" s="148" t="s">
        <v>86</v>
      </c>
      <c r="B4" s="208"/>
      <c r="C4" s="207" t="s">
        <v>87</v>
      </c>
      <c r="D4" s="128" t="str">
        <f>IF(OR(B4&lt;0,B4&gt;100,ISTEXT(B4)),"0-100","")</f>
        <v/>
      </c>
    </row>
    <row r="5" spans="1:10" ht="15" x14ac:dyDescent="0.25">
      <c r="A5" s="129"/>
      <c r="E5" s="150" t="s">
        <v>88</v>
      </c>
      <c r="F5" s="210" t="s">
        <v>71</v>
      </c>
      <c r="G5" s="210" t="s">
        <v>89</v>
      </c>
      <c r="H5" s="210" t="s">
        <v>90</v>
      </c>
      <c r="I5" s="150" t="s">
        <v>91</v>
      </c>
    </row>
    <row r="6" spans="1:10" ht="15" x14ac:dyDescent="0.25">
      <c r="A6" s="101" t="s">
        <v>92</v>
      </c>
      <c r="B6" s="202" t="s">
        <v>93</v>
      </c>
      <c r="C6" s="146" t="s">
        <v>91</v>
      </c>
      <c r="E6" s="101" t="s">
        <v>94</v>
      </c>
      <c r="F6" s="208"/>
      <c r="G6" s="208"/>
      <c r="H6" s="208"/>
      <c r="I6" s="146" t="s">
        <v>95</v>
      </c>
      <c r="J6" s="128" t="str">
        <f>IF(OR(F6&lt;0,G6&lt;0,H6&lt;0,ISTEXT(F6),ISTEXT(G6),ISTEXT(H6)),"&gt; 0","")</f>
        <v/>
      </c>
    </row>
    <row r="7" spans="1:10" ht="15" x14ac:dyDescent="0.25">
      <c r="A7" s="101" t="s">
        <v>96</v>
      </c>
      <c r="B7" s="204"/>
      <c r="C7" s="146" t="s">
        <v>97</v>
      </c>
      <c r="D7" s="128" t="str">
        <f>IF(OR(B7&lt;0,ISTEXT(B7)),"&gt;= 0","")</f>
        <v/>
      </c>
      <c r="E7" s="101" t="s">
        <v>98</v>
      </c>
      <c r="F7" s="208"/>
      <c r="G7" s="208"/>
      <c r="H7" s="208"/>
      <c r="I7" s="146" t="s">
        <v>95</v>
      </c>
      <c r="J7" s="128" t="str">
        <f>IF(OR(F7&lt;0,G7&lt;0,H7&lt;0,ISTEXT(F7),ISTEXT(G7),ISTEXT(H7)),"&gt; 0","")</f>
        <v/>
      </c>
    </row>
    <row r="8" spans="1:10" ht="15" x14ac:dyDescent="0.25">
      <c r="A8" s="101" t="s">
        <v>99</v>
      </c>
      <c r="B8" s="204"/>
      <c r="C8" s="146" t="s">
        <v>97</v>
      </c>
      <c r="D8" s="128" t="str">
        <f>IF(OR(B8&lt;0,ISTEXT(B8)),"&gt;= 0","")</f>
        <v/>
      </c>
      <c r="E8" s="101" t="s">
        <v>100</v>
      </c>
      <c r="F8" s="208"/>
      <c r="G8" s="208"/>
      <c r="H8" s="208"/>
      <c r="I8" s="146" t="s">
        <v>95</v>
      </c>
      <c r="J8" s="128" t="str">
        <f>IF(OR(F8&lt;0,G8&lt;0,H8&lt;0,ISTEXT(F8),ISTEXT(G8),ISTEXT(H8)),"&gt; 0","")</f>
        <v/>
      </c>
    </row>
    <row r="9" spans="1:10" ht="15" x14ac:dyDescent="0.25">
      <c r="A9" s="101" t="s">
        <v>101</v>
      </c>
      <c r="B9" s="203">
        <f>SUM(B7:B8)</f>
        <v>0</v>
      </c>
      <c r="C9" s="146" t="s">
        <v>97</v>
      </c>
      <c r="E9" s="101" t="s">
        <v>102</v>
      </c>
      <c r="F9" s="208"/>
      <c r="G9" s="208"/>
      <c r="H9" s="208"/>
      <c r="I9" s="146" t="s">
        <v>95</v>
      </c>
      <c r="J9" s="128" t="str">
        <f>IF(OR(F9&lt;0,G9&lt;0,H9&lt;0,ISTEXT(F9),ISTEXT(G9),ISTEXT(H9)),"&gt; 0","")</f>
        <v/>
      </c>
    </row>
    <row r="10" spans="1:10" x14ac:dyDescent="0.2">
      <c r="B10" s="130"/>
    </row>
    <row r="11" spans="1:10" ht="15" x14ac:dyDescent="0.25">
      <c r="A11" s="101" t="s">
        <v>103</v>
      </c>
      <c r="B11" s="147" t="s">
        <v>93</v>
      </c>
      <c r="C11" s="146" t="s">
        <v>91</v>
      </c>
      <c r="E11" s="147" t="s">
        <v>104</v>
      </c>
      <c r="F11" s="147"/>
      <c r="G11" s="147"/>
      <c r="H11" s="147"/>
      <c r="I11" s="147"/>
    </row>
    <row r="12" spans="1:10" ht="15" x14ac:dyDescent="0.25">
      <c r="A12" s="101" t="s">
        <v>105</v>
      </c>
      <c r="B12" s="202"/>
      <c r="C12" s="146"/>
      <c r="E12" s="147" t="s">
        <v>106</v>
      </c>
      <c r="F12" s="152" t="e">
        <f>'BiomassStocks-Plots'!AD21</f>
        <v>#VALUE!</v>
      </c>
      <c r="G12" s="147"/>
      <c r="H12" s="147"/>
      <c r="I12" s="147" t="s">
        <v>107</v>
      </c>
    </row>
    <row r="13" spans="1:10" ht="15" x14ac:dyDescent="0.25">
      <c r="A13" s="101" t="s">
        <v>108</v>
      </c>
      <c r="B13" s="204"/>
      <c r="C13" s="146" t="s">
        <v>109</v>
      </c>
      <c r="D13" s="151" t="str">
        <f>IF(OR(B13&lt;0,ISTEXT(B13)),"&gt;= 0","")</f>
        <v/>
      </c>
      <c r="E13" s="147" t="s">
        <v>110</v>
      </c>
      <c r="F13" s="153">
        <f>F7</f>
        <v>0</v>
      </c>
      <c r="G13" s="153">
        <f>G7</f>
        <v>0</v>
      </c>
      <c r="H13" s="154">
        <f>H7</f>
        <v>0</v>
      </c>
      <c r="I13" s="147" t="s">
        <v>95</v>
      </c>
    </row>
    <row r="14" spans="1:10" ht="15" x14ac:dyDescent="0.25">
      <c r="A14" s="101" t="s">
        <v>111</v>
      </c>
      <c r="B14" s="204"/>
      <c r="C14" s="146" t="s">
        <v>109</v>
      </c>
      <c r="D14" s="151" t="str">
        <f>IF(OR(B14&lt;0,ISTEXT(B14)),"&gt;= 0","")</f>
        <v/>
      </c>
      <c r="E14" s="147" t="s">
        <v>112</v>
      </c>
      <c r="F14" s="154" t="e">
        <f>ROUNDUP((F13*$F$12)/60,0)</f>
        <v>#VALUE!</v>
      </c>
      <c r="G14" s="154" t="e">
        <f>ROUNDUP((G13*$F$12)/60,0)</f>
        <v>#VALUE!</v>
      </c>
      <c r="H14" s="154" t="e">
        <f>ROUNDUP((H13*$F$12)/60,0)</f>
        <v>#VALUE!</v>
      </c>
      <c r="I14" s="147" t="s">
        <v>113</v>
      </c>
    </row>
    <row r="15" spans="1:10" ht="15" x14ac:dyDescent="0.25">
      <c r="A15" s="101" t="s">
        <v>114</v>
      </c>
      <c r="B15" s="203">
        <f>SUM(B13:B14)</f>
        <v>0</v>
      </c>
      <c r="C15" s="146" t="s">
        <v>109</v>
      </c>
      <c r="E15" s="147" t="s">
        <v>115</v>
      </c>
      <c r="F15" s="152" t="e">
        <f>'SoilStocks-Plots'!AD21</f>
        <v>#VALUE!</v>
      </c>
      <c r="G15" s="147"/>
      <c r="H15" s="147"/>
      <c r="I15" s="147" t="s">
        <v>107</v>
      </c>
    </row>
    <row r="16" spans="1:10" ht="15" x14ac:dyDescent="0.25">
      <c r="A16" s="101" t="s">
        <v>116</v>
      </c>
      <c r="B16" s="202"/>
      <c r="C16" s="146"/>
      <c r="E16" s="147" t="s">
        <v>117</v>
      </c>
      <c r="F16" s="154" t="e">
        <f>ROUNDUP(($F$15*F9)/60,0)</f>
        <v>#VALUE!</v>
      </c>
      <c r="G16" s="154" t="e">
        <f>ROUNDUP(($F$15*G9)/60,0)</f>
        <v>#VALUE!</v>
      </c>
      <c r="H16" s="154" t="e">
        <f>ROUNDUP(($F$15*H9)/60,0)</f>
        <v>#VALUE!</v>
      </c>
      <c r="I16" s="147" t="s">
        <v>113</v>
      </c>
    </row>
    <row r="17" spans="1:9" ht="15" x14ac:dyDescent="0.25">
      <c r="A17" s="101" t="s">
        <v>118</v>
      </c>
      <c r="B17" s="204"/>
      <c r="C17" s="146" t="s">
        <v>119</v>
      </c>
      <c r="D17" s="151" t="str">
        <f>IF(OR(B17&lt;0,ISTEXT(B17)),"&gt;= 0","")</f>
        <v/>
      </c>
      <c r="E17" s="147" t="s">
        <v>120</v>
      </c>
      <c r="F17" s="154" t="e">
        <f>ROUNDUP(($F$12*F8)/60,0)</f>
        <v>#VALUE!</v>
      </c>
      <c r="G17" s="154" t="e">
        <f>ROUNDUP(($F$12*G8)/60,0)</f>
        <v>#VALUE!</v>
      </c>
      <c r="H17" s="154" t="e">
        <f>ROUNDUP(($F$12*H8)/60,0)</f>
        <v>#VALUE!</v>
      </c>
      <c r="I17" s="147" t="s">
        <v>113</v>
      </c>
    </row>
    <row r="18" spans="1:9" ht="30" x14ac:dyDescent="0.25">
      <c r="A18" s="101" t="s">
        <v>121</v>
      </c>
      <c r="B18" s="204"/>
      <c r="C18" s="146" t="s">
        <v>119</v>
      </c>
      <c r="D18" s="151" t="str">
        <f>IF(OR(B18&lt;0,ISTEXT(B18)),"&gt;= 0","")</f>
        <v/>
      </c>
      <c r="E18" s="147" t="s">
        <v>122</v>
      </c>
      <c r="F18" s="153" t="e">
        <f>F16+F14+F17+ROUNDUP((MAX($F$12,$F$15)*F6)/60,0)</f>
        <v>#VALUE!</v>
      </c>
      <c r="G18" s="153" t="e">
        <f>G16+G14+G17+ROUNDUP((MAX($F$12,$F$15)*G6)/60,0)</f>
        <v>#VALUE!</v>
      </c>
      <c r="H18" s="154" t="e">
        <f>H16+H14+H17+ROUNDUP((MAX($F$12,$F$15)*H6)/60,0)</f>
        <v>#VALUE!</v>
      </c>
      <c r="I18" s="147" t="s">
        <v>113</v>
      </c>
    </row>
    <row r="19" spans="1:9" ht="15" x14ac:dyDescent="0.25">
      <c r="A19" s="101" t="s">
        <v>123</v>
      </c>
      <c r="B19" s="205">
        <f>SUM(B17:B18)</f>
        <v>0</v>
      </c>
      <c r="C19" s="146" t="s">
        <v>119</v>
      </c>
    </row>
    <row r="20" spans="1:9" ht="15" x14ac:dyDescent="0.25">
      <c r="A20" s="101" t="s">
        <v>124</v>
      </c>
      <c r="B20" s="206"/>
      <c r="C20" s="146" t="s">
        <v>119</v>
      </c>
      <c r="D20" s="128" t="str">
        <f>IF(OR(B20&lt;0,ISTEXT(B20)),"&gt;= 0","")</f>
        <v/>
      </c>
      <c r="E20" s="303" t="s">
        <v>125</v>
      </c>
      <c r="F20" s="304"/>
      <c r="G20" s="305"/>
    </row>
    <row r="21" spans="1:9" ht="15" x14ac:dyDescent="0.25">
      <c r="A21" s="101" t="s">
        <v>126</v>
      </c>
      <c r="B21" s="206"/>
      <c r="C21" s="146" t="s">
        <v>119</v>
      </c>
      <c r="D21" s="128" t="str">
        <f>IF(OR(B21&lt;0,ISTEXT(B21)),"&gt;= 0","")</f>
        <v/>
      </c>
      <c r="E21" s="158" t="s">
        <v>127</v>
      </c>
      <c r="F21" s="208"/>
      <c r="G21" s="211" t="s">
        <v>113</v>
      </c>
      <c r="H21" s="128" t="str">
        <f>IF(OR(F21&lt;0,ISTEXT(F21)),"&gt; 0","")</f>
        <v/>
      </c>
    </row>
    <row r="22" spans="1:9" ht="15" x14ac:dyDescent="0.25">
      <c r="A22" s="101" t="s">
        <v>128</v>
      </c>
      <c r="B22" s="203">
        <f>SUM(B20:B21)</f>
        <v>0</v>
      </c>
      <c r="C22" s="146" t="s">
        <v>119</v>
      </c>
      <c r="E22" s="158" t="s">
        <v>129</v>
      </c>
      <c r="F22" s="208"/>
      <c r="G22" s="211" t="s">
        <v>113</v>
      </c>
      <c r="H22" s="128" t="str">
        <f>IF(OR(F22&lt;0,ISTEXT(F22)),"&gt; 0","")</f>
        <v/>
      </c>
    </row>
    <row r="23" spans="1:9" ht="15" x14ac:dyDescent="0.25">
      <c r="A23" s="101" t="s">
        <v>130</v>
      </c>
      <c r="B23" s="149">
        <f>B22+B19</f>
        <v>0</v>
      </c>
      <c r="C23" s="146" t="s">
        <v>119</v>
      </c>
      <c r="E23" s="158" t="s">
        <v>131</v>
      </c>
      <c r="F23" s="208"/>
      <c r="G23" s="211" t="s">
        <v>113</v>
      </c>
      <c r="H23" s="128" t="str">
        <f>IF(OR(F23&lt;0,ISTEXT(F23)),"&gt; 0","")</f>
        <v/>
      </c>
    </row>
    <row r="24" spans="1:9" ht="15" x14ac:dyDescent="0.25">
      <c r="A24" s="101" t="s">
        <v>132</v>
      </c>
      <c r="B24" s="209"/>
      <c r="C24" s="146"/>
    </row>
    <row r="25" spans="1:9" ht="15" x14ac:dyDescent="0.25">
      <c r="A25" s="101" t="s">
        <v>133</v>
      </c>
      <c r="B25" s="206"/>
      <c r="C25" s="146" t="s">
        <v>119</v>
      </c>
      <c r="D25" s="128" t="str">
        <f t="shared" ref="D25:D30" si="0">IF(OR(B25&lt;0,ISTEXT(B25)),"&gt;= 0","")</f>
        <v/>
      </c>
      <c r="E25" s="301" t="s">
        <v>134</v>
      </c>
      <c r="F25" s="301"/>
      <c r="G25" s="301"/>
      <c r="H25" s="301"/>
      <c r="I25" s="301"/>
    </row>
    <row r="26" spans="1:9" ht="15" x14ac:dyDescent="0.25">
      <c r="A26" s="101" t="s">
        <v>135</v>
      </c>
      <c r="B26" s="206"/>
      <c r="C26" s="146" t="s">
        <v>119</v>
      </c>
      <c r="D26" s="128" t="str">
        <f t="shared" si="0"/>
        <v/>
      </c>
      <c r="E26" s="147" t="s">
        <v>136</v>
      </c>
      <c r="F26" s="147" t="s">
        <v>71</v>
      </c>
      <c r="G26" s="147" t="s">
        <v>89</v>
      </c>
      <c r="H26" s="147" t="s">
        <v>90</v>
      </c>
      <c r="I26" s="147" t="s">
        <v>91</v>
      </c>
    </row>
    <row r="27" spans="1:9" ht="15" x14ac:dyDescent="0.25">
      <c r="A27" s="101" t="s">
        <v>137</v>
      </c>
      <c r="B27" s="206"/>
      <c r="C27" s="146" t="s">
        <v>119</v>
      </c>
      <c r="D27" s="128" t="str">
        <f t="shared" si="0"/>
        <v/>
      </c>
      <c r="E27" s="147" t="s">
        <v>127</v>
      </c>
      <c r="F27" s="154">
        <f>IF(F21=0,0,ROUNDUP($F$18/$F21,0))</f>
        <v>0</v>
      </c>
      <c r="G27" s="154">
        <f>IF(F21=0,0,ROUNDUP($G$18/$F21,0))</f>
        <v>0</v>
      </c>
      <c r="H27" s="154">
        <f>IF(F21=0,0,ROUNDUP($H$18/$F21,0))</f>
        <v>0</v>
      </c>
      <c r="I27" s="147" t="s">
        <v>138</v>
      </c>
    </row>
    <row r="28" spans="1:9" ht="15" x14ac:dyDescent="0.25">
      <c r="A28" s="101" t="s">
        <v>139</v>
      </c>
      <c r="B28" s="206"/>
      <c r="C28" s="146" t="s">
        <v>119</v>
      </c>
      <c r="D28" s="128" t="str">
        <f t="shared" si="0"/>
        <v/>
      </c>
      <c r="E28" s="147" t="s">
        <v>129</v>
      </c>
      <c r="F28" s="154">
        <f>IF(F22=0,0,ROUNDUP($F$18/$F22,0))</f>
        <v>0</v>
      </c>
      <c r="G28" s="154">
        <f>IF(F22=0,0,ROUNDUP($G$18/$F22,0))</f>
        <v>0</v>
      </c>
      <c r="H28" s="154">
        <f>IF(F22=0,0,ROUNDUP($H$18/$F22,0))</f>
        <v>0</v>
      </c>
      <c r="I28" s="147" t="s">
        <v>138</v>
      </c>
    </row>
    <row r="29" spans="1:9" ht="15" x14ac:dyDescent="0.25">
      <c r="A29" s="101" t="s">
        <v>140</v>
      </c>
      <c r="B29" s="206"/>
      <c r="C29" s="146" t="s">
        <v>119</v>
      </c>
      <c r="D29" s="128" t="str">
        <f t="shared" si="0"/>
        <v/>
      </c>
      <c r="E29" s="147" t="s">
        <v>131</v>
      </c>
      <c r="F29" s="154">
        <f>IF(F23=0,0,ROUNDUP($F$18/$F23,0))</f>
        <v>0</v>
      </c>
      <c r="G29" s="154">
        <f>IF(F23=0,0,ROUNDUP($G$18/$F23,0))</f>
        <v>0</v>
      </c>
      <c r="H29" s="154">
        <f>IF(F23=0,0,ROUNDUP($H$18/$F23,0))</f>
        <v>0</v>
      </c>
      <c r="I29" s="147" t="s">
        <v>138</v>
      </c>
    </row>
    <row r="30" spans="1:9" ht="15" x14ac:dyDescent="0.25">
      <c r="A30" s="101" t="s">
        <v>99</v>
      </c>
      <c r="B30" s="206"/>
      <c r="C30" s="146" t="s">
        <v>119</v>
      </c>
      <c r="D30" s="128" t="str">
        <f t="shared" si="0"/>
        <v/>
      </c>
      <c r="E30" s="147" t="s">
        <v>141</v>
      </c>
      <c r="F30" s="147"/>
      <c r="G30" s="147"/>
      <c r="H30" s="147"/>
      <c r="I30" s="147"/>
    </row>
    <row r="31" spans="1:9" ht="15" x14ac:dyDescent="0.25">
      <c r="A31" s="101" t="s">
        <v>142</v>
      </c>
      <c r="B31" s="203">
        <f>SUM(B25:B30)</f>
        <v>0</v>
      </c>
      <c r="C31" s="146" t="s">
        <v>119</v>
      </c>
      <c r="E31" s="147" t="s">
        <v>127</v>
      </c>
      <c r="F31" s="154">
        <f>IF(F21=0,0,ROUNDUP((F$18-F$17)/$F$21,0))</f>
        <v>0</v>
      </c>
      <c r="G31" s="154">
        <f>IF(F21=0,0,ROUNDUP((G$18-G$17)/$F$21,0))</f>
        <v>0</v>
      </c>
      <c r="H31" s="154">
        <f>IF(F21=0,0,ROUNDUP((H$18-H$17)/$F$21,0))</f>
        <v>0</v>
      </c>
      <c r="I31" s="147" t="s">
        <v>138</v>
      </c>
    </row>
    <row r="32" spans="1:9" ht="15" x14ac:dyDescent="0.25">
      <c r="A32" s="101" t="s">
        <v>143</v>
      </c>
      <c r="B32" s="209"/>
      <c r="C32" s="146"/>
      <c r="E32" s="147" t="s">
        <v>129</v>
      </c>
      <c r="F32" s="154">
        <f>IF(F22=0,0,ROUNDUP((F$18-F$17)/$F$22,0))</f>
        <v>0</v>
      </c>
      <c r="G32" s="154">
        <f>IF(F22=0,0,ROUNDUP((G$18-G$17)/$F$22,0))</f>
        <v>0</v>
      </c>
      <c r="H32" s="154">
        <f>IF(F22=0,0,ROUNDUP((H$18-H$17)/$F$22,0))</f>
        <v>0</v>
      </c>
      <c r="I32" s="147" t="s">
        <v>138</v>
      </c>
    </row>
    <row r="33" spans="1:9" ht="15" x14ac:dyDescent="0.25">
      <c r="A33" s="101" t="s">
        <v>144</v>
      </c>
      <c r="B33" s="206"/>
      <c r="C33" s="146" t="s">
        <v>145</v>
      </c>
      <c r="D33" s="128" t="str">
        <f>IF(OR(B33&lt;0,ISTEXT(B33)),"&gt;= 0","")</f>
        <v/>
      </c>
      <c r="E33" s="147" t="s">
        <v>131</v>
      </c>
      <c r="F33" s="154">
        <f>IF(F23=0,0,ROUNDUP((F$18-F$17)/$F$23,0))</f>
        <v>0</v>
      </c>
      <c r="G33" s="154">
        <f>IF(F23=0,0,ROUNDUP((G$18-G$17)/$F$23,0))</f>
        <v>0</v>
      </c>
      <c r="H33" s="154">
        <f>IF(F23=0,0,ROUNDUP((H$18-H$17)/$F$23,0))</f>
        <v>0</v>
      </c>
      <c r="I33" s="147" t="s">
        <v>138</v>
      </c>
    </row>
    <row r="34" spans="1:9" ht="15" x14ac:dyDescent="0.25">
      <c r="A34" s="101" t="s">
        <v>99</v>
      </c>
      <c r="B34" s="206"/>
      <c r="C34" s="146" t="s">
        <v>145</v>
      </c>
      <c r="D34" s="128" t="str">
        <f>IF(OR(B34&lt;0,ISTEXT(B34)),"&gt;= 0","")</f>
        <v/>
      </c>
      <c r="E34" s="127"/>
      <c r="F34" s="127"/>
      <c r="G34" s="127"/>
      <c r="H34" s="127"/>
      <c r="I34" s="127"/>
    </row>
    <row r="35" spans="1:9" ht="15.75" thickBot="1" x14ac:dyDescent="0.3">
      <c r="A35" s="101" t="s">
        <v>146</v>
      </c>
      <c r="B35" s="203">
        <f>SUM(B33:B34)</f>
        <v>0</v>
      </c>
      <c r="C35" s="146" t="s">
        <v>145</v>
      </c>
      <c r="E35" s="303" t="s">
        <v>147</v>
      </c>
      <c r="F35" s="306"/>
      <c r="G35" s="305"/>
    </row>
    <row r="36" spans="1:9" ht="15.75" thickBot="1" x14ac:dyDescent="0.3">
      <c r="A36" s="101" t="s">
        <v>148</v>
      </c>
      <c r="B36" s="209"/>
      <c r="C36" s="146"/>
      <c r="E36" s="147" t="s">
        <v>149</v>
      </c>
      <c r="F36" s="145"/>
      <c r="G36" s="147" t="s">
        <v>138</v>
      </c>
      <c r="H36" s="128" t="str">
        <f>IF(OR(F36&lt;0,ISTEXT(F36)),"&gt; 0","")</f>
        <v/>
      </c>
    </row>
    <row r="37" spans="1:9" ht="15" x14ac:dyDescent="0.25">
      <c r="A37" s="101" t="s">
        <v>150</v>
      </c>
      <c r="B37" s="206"/>
      <c r="C37" s="146" t="s">
        <v>145</v>
      </c>
      <c r="D37" s="128" t="str">
        <f>IF(OR(B37&lt;0,ISTEXT(B37)),"&gt;= 0","")</f>
        <v/>
      </c>
    </row>
    <row r="38" spans="1:9" ht="15" x14ac:dyDescent="0.25">
      <c r="A38" s="101" t="s">
        <v>151</v>
      </c>
      <c r="B38" s="206"/>
      <c r="C38" s="146" t="s">
        <v>145</v>
      </c>
      <c r="D38" s="128" t="str">
        <f>IF(OR(B38&lt;0,ISTEXT(B38)),"&gt;= 0","")</f>
        <v/>
      </c>
      <c r="E38" s="301" t="s">
        <v>152</v>
      </c>
      <c r="F38" s="301"/>
      <c r="G38" s="301"/>
      <c r="H38" s="301"/>
      <c r="I38" s="301"/>
    </row>
    <row r="39" spans="1:9" ht="15" x14ac:dyDescent="0.25">
      <c r="A39" s="101" t="s">
        <v>153</v>
      </c>
      <c r="B39" s="206"/>
      <c r="C39" s="146" t="s">
        <v>145</v>
      </c>
      <c r="D39" s="128" t="str">
        <f>IF(OR(B39&lt;0,ISTEXT(B39)),"&gt;= 0","")</f>
        <v/>
      </c>
      <c r="E39" s="147" t="s">
        <v>136</v>
      </c>
      <c r="F39" s="147" t="s">
        <v>71</v>
      </c>
      <c r="G39" s="147" t="s">
        <v>89</v>
      </c>
      <c r="H39" s="147" t="s">
        <v>90</v>
      </c>
      <c r="I39" s="147" t="s">
        <v>91</v>
      </c>
    </row>
    <row r="40" spans="1:9" ht="15" x14ac:dyDescent="0.25">
      <c r="A40" s="101" t="s">
        <v>154</v>
      </c>
      <c r="B40" s="206"/>
      <c r="C40" s="146" t="s">
        <v>145</v>
      </c>
      <c r="D40" s="128" t="str">
        <f>IF(OR(B40&lt;0,ISTEXT(B40)),"&gt;= 0","")</f>
        <v/>
      </c>
      <c r="E40" s="147" t="s">
        <v>127</v>
      </c>
      <c r="F40" s="154">
        <f t="shared" ref="F40:H42" si="1">F27+$F$36</f>
        <v>0</v>
      </c>
      <c r="G40" s="154">
        <f t="shared" si="1"/>
        <v>0</v>
      </c>
      <c r="H40" s="154">
        <f t="shared" si="1"/>
        <v>0</v>
      </c>
      <c r="I40" s="147" t="s">
        <v>138</v>
      </c>
    </row>
    <row r="41" spans="1:9" ht="15" x14ac:dyDescent="0.25">
      <c r="A41" s="101" t="s">
        <v>155</v>
      </c>
      <c r="B41" s="213">
        <f>SUM(B37:B40)</f>
        <v>0</v>
      </c>
      <c r="C41" s="146" t="s">
        <v>145</v>
      </c>
      <c r="D41" s="128" t="str">
        <f>IF(OR(B42&lt;0,ISTEXT(B42)),"&gt;= 0","")</f>
        <v/>
      </c>
      <c r="E41" s="147" t="s">
        <v>129</v>
      </c>
      <c r="F41" s="154">
        <f t="shared" si="1"/>
        <v>0</v>
      </c>
      <c r="G41" s="154">
        <f t="shared" si="1"/>
        <v>0</v>
      </c>
      <c r="H41" s="154">
        <f t="shared" si="1"/>
        <v>0</v>
      </c>
      <c r="I41" s="147" t="s">
        <v>138</v>
      </c>
    </row>
    <row r="42" spans="1:9" ht="15" x14ac:dyDescent="0.25">
      <c r="A42" s="101" t="s">
        <v>99</v>
      </c>
      <c r="B42" s="206"/>
      <c r="C42" s="146" t="s">
        <v>145</v>
      </c>
      <c r="D42" s="128" t="str">
        <f>IF(OR(B43&lt;0,ISTEXT(B43)),"&gt;= 0","")</f>
        <v/>
      </c>
      <c r="E42" s="147" t="s">
        <v>131</v>
      </c>
      <c r="F42" s="154">
        <f t="shared" si="1"/>
        <v>0</v>
      </c>
      <c r="G42" s="154">
        <f t="shared" si="1"/>
        <v>0</v>
      </c>
      <c r="H42" s="154">
        <f t="shared" si="1"/>
        <v>0</v>
      </c>
      <c r="I42" s="147" t="s">
        <v>138</v>
      </c>
    </row>
    <row r="43" spans="1:9" ht="15" x14ac:dyDescent="0.25">
      <c r="A43" s="101" t="s">
        <v>156</v>
      </c>
      <c r="B43" s="206"/>
      <c r="C43" s="146" t="s">
        <v>145</v>
      </c>
      <c r="E43" s="147" t="s">
        <v>141</v>
      </c>
      <c r="F43" s="147"/>
      <c r="G43" s="147"/>
      <c r="H43" s="147"/>
      <c r="I43" s="147"/>
    </row>
    <row r="44" spans="1:9" ht="15" x14ac:dyDescent="0.25">
      <c r="A44" s="101" t="s">
        <v>157</v>
      </c>
      <c r="B44" s="212">
        <f>SUM(B42:B43)</f>
        <v>0</v>
      </c>
      <c r="C44" s="146" t="s">
        <v>145</v>
      </c>
      <c r="E44" s="147" t="s">
        <v>127</v>
      </c>
      <c r="F44" s="154">
        <f t="shared" ref="F44:H46" si="2">F31+$F$36</f>
        <v>0</v>
      </c>
      <c r="G44" s="154">
        <f t="shared" si="2"/>
        <v>0</v>
      </c>
      <c r="H44" s="154">
        <f t="shared" si="2"/>
        <v>0</v>
      </c>
      <c r="I44" s="147" t="s">
        <v>138</v>
      </c>
    </row>
    <row r="45" spans="1:9" ht="15" x14ac:dyDescent="0.25">
      <c r="A45" s="101" t="s">
        <v>158</v>
      </c>
      <c r="B45" s="149">
        <f>B44+B41</f>
        <v>0</v>
      </c>
      <c r="C45" s="146" t="s">
        <v>145</v>
      </c>
      <c r="D45" s="128" t="str">
        <f>IF(OR(B47&lt;0,ISTEXT(B47)),"&gt;= 0","")</f>
        <v/>
      </c>
      <c r="E45" s="147" t="s">
        <v>129</v>
      </c>
      <c r="F45" s="154">
        <f t="shared" si="2"/>
        <v>0</v>
      </c>
      <c r="G45" s="154">
        <f t="shared" si="2"/>
        <v>0</v>
      </c>
      <c r="H45" s="154">
        <f t="shared" si="2"/>
        <v>0</v>
      </c>
      <c r="I45" s="147" t="s">
        <v>138</v>
      </c>
    </row>
    <row r="46" spans="1:9" ht="15" x14ac:dyDescent="0.25">
      <c r="A46" s="101" t="s">
        <v>159</v>
      </c>
      <c r="B46" s="209"/>
      <c r="C46" s="146"/>
      <c r="D46" s="128" t="str">
        <f>IF(OR(B48&lt;0,ISTEXT(B48)),"&gt;= 0","")</f>
        <v/>
      </c>
      <c r="E46" s="147" t="s">
        <v>131</v>
      </c>
      <c r="F46" s="154">
        <f t="shared" si="2"/>
        <v>0</v>
      </c>
      <c r="G46" s="154">
        <f t="shared" si="2"/>
        <v>0</v>
      </c>
      <c r="H46" s="154">
        <f t="shared" si="2"/>
        <v>0</v>
      </c>
      <c r="I46" s="147" t="s">
        <v>138</v>
      </c>
    </row>
    <row r="47" spans="1:9" ht="15" x14ac:dyDescent="0.25">
      <c r="A47" s="101" t="s">
        <v>160</v>
      </c>
      <c r="B47" s="206"/>
      <c r="C47" s="146" t="s">
        <v>161</v>
      </c>
    </row>
    <row r="48" spans="1:9" ht="15" x14ac:dyDescent="0.25">
      <c r="A48" s="101" t="s">
        <v>162</v>
      </c>
      <c r="B48" s="206"/>
      <c r="C48" s="146" t="s">
        <v>161</v>
      </c>
    </row>
    <row r="49" spans="1:4" x14ac:dyDescent="0.2">
      <c r="A49" s="1"/>
      <c r="B49" s="1"/>
      <c r="C49" s="1"/>
      <c r="D49" s="1"/>
    </row>
    <row r="50" spans="1:4" x14ac:dyDescent="0.2">
      <c r="A50" s="1"/>
      <c r="B50" s="1"/>
      <c r="C50" s="1"/>
      <c r="D50" s="1"/>
    </row>
    <row r="51" spans="1:4" x14ac:dyDescent="0.2">
      <c r="A51" s="1"/>
      <c r="B51" s="1"/>
      <c r="C51" s="1"/>
      <c r="D51" s="1"/>
    </row>
    <row r="52" spans="1:4" x14ac:dyDescent="0.2">
      <c r="A52" s="1"/>
      <c r="B52" s="1"/>
      <c r="C52" s="1"/>
      <c r="D52" s="1"/>
    </row>
    <row r="53" spans="1:4" x14ac:dyDescent="0.2">
      <c r="A53" s="1"/>
      <c r="B53" s="1"/>
      <c r="C53" s="1"/>
      <c r="D53" s="1"/>
    </row>
    <row r="54" spans="1:4" x14ac:dyDescent="0.2">
      <c r="A54" s="1"/>
      <c r="B54" s="1"/>
      <c r="C54" s="1"/>
      <c r="D54" s="1"/>
    </row>
    <row r="55" spans="1:4" x14ac:dyDescent="0.2">
      <c r="A55" s="64" t="s">
        <v>163</v>
      </c>
      <c r="B55" s="1"/>
      <c r="C55" s="1"/>
      <c r="D55" s="1"/>
    </row>
    <row r="56" spans="1:4" x14ac:dyDescent="0.2">
      <c r="A56" s="1" t="s">
        <v>2</v>
      </c>
      <c r="B56" s="1"/>
      <c r="C56" s="1"/>
      <c r="D56" s="1"/>
    </row>
    <row r="57" spans="1:4" x14ac:dyDescent="0.2">
      <c r="A57" s="67" t="s">
        <v>1</v>
      </c>
      <c r="B57" s="1"/>
      <c r="C57" s="1"/>
      <c r="D57" s="1"/>
    </row>
    <row r="58" spans="1:4" x14ac:dyDescent="0.2">
      <c r="A58" s="67" t="s">
        <v>0</v>
      </c>
      <c r="B58" s="1"/>
      <c r="C58" s="1"/>
      <c r="D58" s="1"/>
    </row>
  </sheetData>
  <sheetProtection password="EB12" sheet="1" objects="1" scenarios="1" selectLockedCells="1"/>
  <mergeCells count="7">
    <mergeCell ref="E38:I38"/>
    <mergeCell ref="E3:I3"/>
    <mergeCell ref="A1:I1"/>
    <mergeCell ref="A3:C3"/>
    <mergeCell ref="E20:G20"/>
    <mergeCell ref="E25:I25"/>
    <mergeCell ref="E35:G35"/>
  </mergeCells>
  <hyperlinks>
    <hyperlink ref="A58" r:id="rId1"/>
    <hyperlink ref="A57" r:id="rId2"/>
  </hyperlinks>
  <pageMargins left="0.75" right="0.75" top="0.5" bottom="0.5" header="0.5" footer="0.32"/>
  <pageSetup scale="70" orientation="landscape" r:id="rId3"/>
  <headerFooter alignWithMargins="0"/>
  <colBreaks count="1" manualBreakCount="1">
    <brk id="9" max="1048575" man="1"/>
  </colBreaks>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I37"/>
  <sheetViews>
    <sheetView zoomScaleNormal="100" workbookViewId="0">
      <selection activeCell="A3" sqref="A3"/>
    </sheetView>
  </sheetViews>
  <sheetFormatPr defaultRowHeight="12.75" x14ac:dyDescent="0.2"/>
  <cols>
    <col min="1" max="1" width="27.140625" customWidth="1"/>
    <col min="2" max="2" width="11.28515625" customWidth="1"/>
    <col min="3" max="3" width="10.140625" bestFit="1" customWidth="1"/>
    <col min="4" max="4" width="12.85546875" customWidth="1"/>
    <col min="5" max="5" width="4.42578125" customWidth="1"/>
    <col min="6" max="6" width="26.28515625" customWidth="1"/>
    <col min="7" max="7" width="11.5703125" customWidth="1"/>
    <col min="8" max="8" width="11.28515625" customWidth="1"/>
    <col min="9" max="9" width="11.5703125" customWidth="1"/>
    <col min="257" max="257" width="27.140625" customWidth="1"/>
    <col min="258" max="258" width="11.28515625" customWidth="1"/>
    <col min="259" max="259" width="10.140625" bestFit="1" customWidth="1"/>
    <col min="260" max="260" width="12.85546875" customWidth="1"/>
    <col min="261" max="261" width="4.42578125" customWidth="1"/>
    <col min="262" max="262" width="13.7109375" customWidth="1"/>
    <col min="263" max="263" width="11.5703125" customWidth="1"/>
    <col min="264" max="264" width="11.28515625" customWidth="1"/>
    <col min="265" max="265" width="11.5703125" customWidth="1"/>
    <col min="513" max="513" width="27.140625" customWidth="1"/>
    <col min="514" max="514" width="11.28515625" customWidth="1"/>
    <col min="515" max="515" width="10.140625" bestFit="1" customWidth="1"/>
    <col min="516" max="516" width="12.85546875" customWidth="1"/>
    <col min="517" max="517" width="4.42578125" customWidth="1"/>
    <col min="518" max="518" width="13.7109375" customWidth="1"/>
    <col min="519" max="519" width="11.5703125" customWidth="1"/>
    <col min="520" max="520" width="11.28515625" customWidth="1"/>
    <col min="521" max="521" width="11.5703125" customWidth="1"/>
    <col min="769" max="769" width="27.140625" customWidth="1"/>
    <col min="770" max="770" width="11.28515625" customWidth="1"/>
    <col min="771" max="771" width="10.140625" bestFit="1" customWidth="1"/>
    <col min="772" max="772" width="12.85546875" customWidth="1"/>
    <col min="773" max="773" width="4.42578125" customWidth="1"/>
    <col min="774" max="774" width="13.7109375" customWidth="1"/>
    <col min="775" max="775" width="11.5703125" customWidth="1"/>
    <col min="776" max="776" width="11.28515625" customWidth="1"/>
    <col min="777" max="777" width="11.5703125" customWidth="1"/>
    <col min="1025" max="1025" width="27.140625" customWidth="1"/>
    <col min="1026" max="1026" width="11.28515625" customWidth="1"/>
    <col min="1027" max="1027" width="10.140625" bestFit="1" customWidth="1"/>
    <col min="1028" max="1028" width="12.85546875" customWidth="1"/>
    <col min="1029" max="1029" width="4.42578125" customWidth="1"/>
    <col min="1030" max="1030" width="13.7109375" customWidth="1"/>
    <col min="1031" max="1031" width="11.5703125" customWidth="1"/>
    <col min="1032" max="1032" width="11.28515625" customWidth="1"/>
    <col min="1033" max="1033" width="11.5703125" customWidth="1"/>
    <col min="1281" max="1281" width="27.140625" customWidth="1"/>
    <col min="1282" max="1282" width="11.28515625" customWidth="1"/>
    <col min="1283" max="1283" width="10.140625" bestFit="1" customWidth="1"/>
    <col min="1284" max="1284" width="12.85546875" customWidth="1"/>
    <col min="1285" max="1285" width="4.42578125" customWidth="1"/>
    <col min="1286" max="1286" width="13.7109375" customWidth="1"/>
    <col min="1287" max="1287" width="11.5703125" customWidth="1"/>
    <col min="1288" max="1288" width="11.28515625" customWidth="1"/>
    <col min="1289" max="1289" width="11.5703125" customWidth="1"/>
    <col min="1537" max="1537" width="27.140625" customWidth="1"/>
    <col min="1538" max="1538" width="11.28515625" customWidth="1"/>
    <col min="1539" max="1539" width="10.140625" bestFit="1" customWidth="1"/>
    <col min="1540" max="1540" width="12.85546875" customWidth="1"/>
    <col min="1541" max="1541" width="4.42578125" customWidth="1"/>
    <col min="1542" max="1542" width="13.7109375" customWidth="1"/>
    <col min="1543" max="1543" width="11.5703125" customWidth="1"/>
    <col min="1544" max="1544" width="11.28515625" customWidth="1"/>
    <col min="1545" max="1545" width="11.5703125" customWidth="1"/>
    <col min="1793" max="1793" width="27.140625" customWidth="1"/>
    <col min="1794" max="1794" width="11.28515625" customWidth="1"/>
    <col min="1795" max="1795" width="10.140625" bestFit="1" customWidth="1"/>
    <col min="1796" max="1796" width="12.85546875" customWidth="1"/>
    <col min="1797" max="1797" width="4.42578125" customWidth="1"/>
    <col min="1798" max="1798" width="13.7109375" customWidth="1"/>
    <col min="1799" max="1799" width="11.5703125" customWidth="1"/>
    <col min="1800" max="1800" width="11.28515625" customWidth="1"/>
    <col min="1801" max="1801" width="11.5703125" customWidth="1"/>
    <col min="2049" max="2049" width="27.140625" customWidth="1"/>
    <col min="2050" max="2050" width="11.28515625" customWidth="1"/>
    <col min="2051" max="2051" width="10.140625" bestFit="1" customWidth="1"/>
    <col min="2052" max="2052" width="12.85546875" customWidth="1"/>
    <col min="2053" max="2053" width="4.42578125" customWidth="1"/>
    <col min="2054" max="2054" width="13.7109375" customWidth="1"/>
    <col min="2055" max="2055" width="11.5703125" customWidth="1"/>
    <col min="2056" max="2056" width="11.28515625" customWidth="1"/>
    <col min="2057" max="2057" width="11.5703125" customWidth="1"/>
    <col min="2305" max="2305" width="27.140625" customWidth="1"/>
    <col min="2306" max="2306" width="11.28515625" customWidth="1"/>
    <col min="2307" max="2307" width="10.140625" bestFit="1" customWidth="1"/>
    <col min="2308" max="2308" width="12.85546875" customWidth="1"/>
    <col min="2309" max="2309" width="4.42578125" customWidth="1"/>
    <col min="2310" max="2310" width="13.7109375" customWidth="1"/>
    <col min="2311" max="2311" width="11.5703125" customWidth="1"/>
    <col min="2312" max="2312" width="11.28515625" customWidth="1"/>
    <col min="2313" max="2313" width="11.5703125" customWidth="1"/>
    <col min="2561" max="2561" width="27.140625" customWidth="1"/>
    <col min="2562" max="2562" width="11.28515625" customWidth="1"/>
    <col min="2563" max="2563" width="10.140625" bestFit="1" customWidth="1"/>
    <col min="2564" max="2564" width="12.85546875" customWidth="1"/>
    <col min="2565" max="2565" width="4.42578125" customWidth="1"/>
    <col min="2566" max="2566" width="13.7109375" customWidth="1"/>
    <col min="2567" max="2567" width="11.5703125" customWidth="1"/>
    <col min="2568" max="2568" width="11.28515625" customWidth="1"/>
    <col min="2569" max="2569" width="11.5703125" customWidth="1"/>
    <col min="2817" max="2817" width="27.140625" customWidth="1"/>
    <col min="2818" max="2818" width="11.28515625" customWidth="1"/>
    <col min="2819" max="2819" width="10.140625" bestFit="1" customWidth="1"/>
    <col min="2820" max="2820" width="12.85546875" customWidth="1"/>
    <col min="2821" max="2821" width="4.42578125" customWidth="1"/>
    <col min="2822" max="2822" width="13.7109375" customWidth="1"/>
    <col min="2823" max="2823" width="11.5703125" customWidth="1"/>
    <col min="2824" max="2824" width="11.28515625" customWidth="1"/>
    <col min="2825" max="2825" width="11.5703125" customWidth="1"/>
    <col min="3073" max="3073" width="27.140625" customWidth="1"/>
    <col min="3074" max="3074" width="11.28515625" customWidth="1"/>
    <col min="3075" max="3075" width="10.140625" bestFit="1" customWidth="1"/>
    <col min="3076" max="3076" width="12.85546875" customWidth="1"/>
    <col min="3077" max="3077" width="4.42578125" customWidth="1"/>
    <col min="3078" max="3078" width="13.7109375" customWidth="1"/>
    <col min="3079" max="3079" width="11.5703125" customWidth="1"/>
    <col min="3080" max="3080" width="11.28515625" customWidth="1"/>
    <col min="3081" max="3081" width="11.5703125" customWidth="1"/>
    <col min="3329" max="3329" width="27.140625" customWidth="1"/>
    <col min="3330" max="3330" width="11.28515625" customWidth="1"/>
    <col min="3331" max="3331" width="10.140625" bestFit="1" customWidth="1"/>
    <col min="3332" max="3332" width="12.85546875" customWidth="1"/>
    <col min="3333" max="3333" width="4.42578125" customWidth="1"/>
    <col min="3334" max="3334" width="13.7109375" customWidth="1"/>
    <col min="3335" max="3335" width="11.5703125" customWidth="1"/>
    <col min="3336" max="3336" width="11.28515625" customWidth="1"/>
    <col min="3337" max="3337" width="11.5703125" customWidth="1"/>
    <col min="3585" max="3585" width="27.140625" customWidth="1"/>
    <col min="3586" max="3586" width="11.28515625" customWidth="1"/>
    <col min="3587" max="3587" width="10.140625" bestFit="1" customWidth="1"/>
    <col min="3588" max="3588" width="12.85546875" customWidth="1"/>
    <col min="3589" max="3589" width="4.42578125" customWidth="1"/>
    <col min="3590" max="3590" width="13.7109375" customWidth="1"/>
    <col min="3591" max="3591" width="11.5703125" customWidth="1"/>
    <col min="3592" max="3592" width="11.28515625" customWidth="1"/>
    <col min="3593" max="3593" width="11.5703125" customWidth="1"/>
    <col min="3841" max="3841" width="27.140625" customWidth="1"/>
    <col min="3842" max="3842" width="11.28515625" customWidth="1"/>
    <col min="3843" max="3843" width="10.140625" bestFit="1" customWidth="1"/>
    <col min="3844" max="3844" width="12.85546875" customWidth="1"/>
    <col min="3845" max="3845" width="4.42578125" customWidth="1"/>
    <col min="3846" max="3846" width="13.7109375" customWidth="1"/>
    <col min="3847" max="3847" width="11.5703125" customWidth="1"/>
    <col min="3848" max="3848" width="11.28515625" customWidth="1"/>
    <col min="3849" max="3849" width="11.5703125" customWidth="1"/>
    <col min="4097" max="4097" width="27.140625" customWidth="1"/>
    <col min="4098" max="4098" width="11.28515625" customWidth="1"/>
    <col min="4099" max="4099" width="10.140625" bestFit="1" customWidth="1"/>
    <col min="4100" max="4100" width="12.85546875" customWidth="1"/>
    <col min="4101" max="4101" width="4.42578125" customWidth="1"/>
    <col min="4102" max="4102" width="13.7109375" customWidth="1"/>
    <col min="4103" max="4103" width="11.5703125" customWidth="1"/>
    <col min="4104" max="4104" width="11.28515625" customWidth="1"/>
    <col min="4105" max="4105" width="11.5703125" customWidth="1"/>
    <col min="4353" max="4353" width="27.140625" customWidth="1"/>
    <col min="4354" max="4354" width="11.28515625" customWidth="1"/>
    <col min="4355" max="4355" width="10.140625" bestFit="1" customWidth="1"/>
    <col min="4356" max="4356" width="12.85546875" customWidth="1"/>
    <col min="4357" max="4357" width="4.42578125" customWidth="1"/>
    <col min="4358" max="4358" width="13.7109375" customWidth="1"/>
    <col min="4359" max="4359" width="11.5703125" customWidth="1"/>
    <col min="4360" max="4360" width="11.28515625" customWidth="1"/>
    <col min="4361" max="4361" width="11.5703125" customWidth="1"/>
    <col min="4609" max="4609" width="27.140625" customWidth="1"/>
    <col min="4610" max="4610" width="11.28515625" customWidth="1"/>
    <col min="4611" max="4611" width="10.140625" bestFit="1" customWidth="1"/>
    <col min="4612" max="4612" width="12.85546875" customWidth="1"/>
    <col min="4613" max="4613" width="4.42578125" customWidth="1"/>
    <col min="4614" max="4614" width="13.7109375" customWidth="1"/>
    <col min="4615" max="4615" width="11.5703125" customWidth="1"/>
    <col min="4616" max="4616" width="11.28515625" customWidth="1"/>
    <col min="4617" max="4617" width="11.5703125" customWidth="1"/>
    <col min="4865" max="4865" width="27.140625" customWidth="1"/>
    <col min="4866" max="4866" width="11.28515625" customWidth="1"/>
    <col min="4867" max="4867" width="10.140625" bestFit="1" customWidth="1"/>
    <col min="4868" max="4868" width="12.85546875" customWidth="1"/>
    <col min="4869" max="4869" width="4.42578125" customWidth="1"/>
    <col min="4870" max="4870" width="13.7109375" customWidth="1"/>
    <col min="4871" max="4871" width="11.5703125" customWidth="1"/>
    <col min="4872" max="4872" width="11.28515625" customWidth="1"/>
    <col min="4873" max="4873" width="11.5703125" customWidth="1"/>
    <col min="5121" max="5121" width="27.140625" customWidth="1"/>
    <col min="5122" max="5122" width="11.28515625" customWidth="1"/>
    <col min="5123" max="5123" width="10.140625" bestFit="1" customWidth="1"/>
    <col min="5124" max="5124" width="12.85546875" customWidth="1"/>
    <col min="5125" max="5125" width="4.42578125" customWidth="1"/>
    <col min="5126" max="5126" width="13.7109375" customWidth="1"/>
    <col min="5127" max="5127" width="11.5703125" customWidth="1"/>
    <col min="5128" max="5128" width="11.28515625" customWidth="1"/>
    <col min="5129" max="5129" width="11.5703125" customWidth="1"/>
    <col min="5377" max="5377" width="27.140625" customWidth="1"/>
    <col min="5378" max="5378" width="11.28515625" customWidth="1"/>
    <col min="5379" max="5379" width="10.140625" bestFit="1" customWidth="1"/>
    <col min="5380" max="5380" width="12.85546875" customWidth="1"/>
    <col min="5381" max="5381" width="4.42578125" customWidth="1"/>
    <col min="5382" max="5382" width="13.7109375" customWidth="1"/>
    <col min="5383" max="5383" width="11.5703125" customWidth="1"/>
    <col min="5384" max="5384" width="11.28515625" customWidth="1"/>
    <col min="5385" max="5385" width="11.5703125" customWidth="1"/>
    <col min="5633" max="5633" width="27.140625" customWidth="1"/>
    <col min="5634" max="5634" width="11.28515625" customWidth="1"/>
    <col min="5635" max="5635" width="10.140625" bestFit="1" customWidth="1"/>
    <col min="5636" max="5636" width="12.85546875" customWidth="1"/>
    <col min="5637" max="5637" width="4.42578125" customWidth="1"/>
    <col min="5638" max="5638" width="13.7109375" customWidth="1"/>
    <col min="5639" max="5639" width="11.5703125" customWidth="1"/>
    <col min="5640" max="5640" width="11.28515625" customWidth="1"/>
    <col min="5641" max="5641" width="11.5703125" customWidth="1"/>
    <col min="5889" max="5889" width="27.140625" customWidth="1"/>
    <col min="5890" max="5890" width="11.28515625" customWidth="1"/>
    <col min="5891" max="5891" width="10.140625" bestFit="1" customWidth="1"/>
    <col min="5892" max="5892" width="12.85546875" customWidth="1"/>
    <col min="5893" max="5893" width="4.42578125" customWidth="1"/>
    <col min="5894" max="5894" width="13.7109375" customWidth="1"/>
    <col min="5895" max="5895" width="11.5703125" customWidth="1"/>
    <col min="5896" max="5896" width="11.28515625" customWidth="1"/>
    <col min="5897" max="5897" width="11.5703125" customWidth="1"/>
    <col min="6145" max="6145" width="27.140625" customWidth="1"/>
    <col min="6146" max="6146" width="11.28515625" customWidth="1"/>
    <col min="6147" max="6147" width="10.140625" bestFit="1" customWidth="1"/>
    <col min="6148" max="6148" width="12.85546875" customWidth="1"/>
    <col min="6149" max="6149" width="4.42578125" customWidth="1"/>
    <col min="6150" max="6150" width="13.7109375" customWidth="1"/>
    <col min="6151" max="6151" width="11.5703125" customWidth="1"/>
    <col min="6152" max="6152" width="11.28515625" customWidth="1"/>
    <col min="6153" max="6153" width="11.5703125" customWidth="1"/>
    <col min="6401" max="6401" width="27.140625" customWidth="1"/>
    <col min="6402" max="6402" width="11.28515625" customWidth="1"/>
    <col min="6403" max="6403" width="10.140625" bestFit="1" customWidth="1"/>
    <col min="6404" max="6404" width="12.85546875" customWidth="1"/>
    <col min="6405" max="6405" width="4.42578125" customWidth="1"/>
    <col min="6406" max="6406" width="13.7109375" customWidth="1"/>
    <col min="6407" max="6407" width="11.5703125" customWidth="1"/>
    <col min="6408" max="6408" width="11.28515625" customWidth="1"/>
    <col min="6409" max="6409" width="11.5703125" customWidth="1"/>
    <col min="6657" max="6657" width="27.140625" customWidth="1"/>
    <col min="6658" max="6658" width="11.28515625" customWidth="1"/>
    <col min="6659" max="6659" width="10.140625" bestFit="1" customWidth="1"/>
    <col min="6660" max="6660" width="12.85546875" customWidth="1"/>
    <col min="6661" max="6661" width="4.42578125" customWidth="1"/>
    <col min="6662" max="6662" width="13.7109375" customWidth="1"/>
    <col min="6663" max="6663" width="11.5703125" customWidth="1"/>
    <col min="6664" max="6664" width="11.28515625" customWidth="1"/>
    <col min="6665" max="6665" width="11.5703125" customWidth="1"/>
    <col min="6913" max="6913" width="27.140625" customWidth="1"/>
    <col min="6914" max="6914" width="11.28515625" customWidth="1"/>
    <col min="6915" max="6915" width="10.140625" bestFit="1" customWidth="1"/>
    <col min="6916" max="6916" width="12.85546875" customWidth="1"/>
    <col min="6917" max="6917" width="4.42578125" customWidth="1"/>
    <col min="6918" max="6918" width="13.7109375" customWidth="1"/>
    <col min="6919" max="6919" width="11.5703125" customWidth="1"/>
    <col min="6920" max="6920" width="11.28515625" customWidth="1"/>
    <col min="6921" max="6921" width="11.5703125" customWidth="1"/>
    <col min="7169" max="7169" width="27.140625" customWidth="1"/>
    <col min="7170" max="7170" width="11.28515625" customWidth="1"/>
    <col min="7171" max="7171" width="10.140625" bestFit="1" customWidth="1"/>
    <col min="7172" max="7172" width="12.85546875" customWidth="1"/>
    <col min="7173" max="7173" width="4.42578125" customWidth="1"/>
    <col min="7174" max="7174" width="13.7109375" customWidth="1"/>
    <col min="7175" max="7175" width="11.5703125" customWidth="1"/>
    <col min="7176" max="7176" width="11.28515625" customWidth="1"/>
    <col min="7177" max="7177" width="11.5703125" customWidth="1"/>
    <col min="7425" max="7425" width="27.140625" customWidth="1"/>
    <col min="7426" max="7426" width="11.28515625" customWidth="1"/>
    <col min="7427" max="7427" width="10.140625" bestFit="1" customWidth="1"/>
    <col min="7428" max="7428" width="12.85546875" customWidth="1"/>
    <col min="7429" max="7429" width="4.42578125" customWidth="1"/>
    <col min="7430" max="7430" width="13.7109375" customWidth="1"/>
    <col min="7431" max="7431" width="11.5703125" customWidth="1"/>
    <col min="7432" max="7432" width="11.28515625" customWidth="1"/>
    <col min="7433" max="7433" width="11.5703125" customWidth="1"/>
    <col min="7681" max="7681" width="27.140625" customWidth="1"/>
    <col min="7682" max="7682" width="11.28515625" customWidth="1"/>
    <col min="7683" max="7683" width="10.140625" bestFit="1" customWidth="1"/>
    <col min="7684" max="7684" width="12.85546875" customWidth="1"/>
    <col min="7685" max="7685" width="4.42578125" customWidth="1"/>
    <col min="7686" max="7686" width="13.7109375" customWidth="1"/>
    <col min="7687" max="7687" width="11.5703125" customWidth="1"/>
    <col min="7688" max="7688" width="11.28515625" customWidth="1"/>
    <col min="7689" max="7689" width="11.5703125" customWidth="1"/>
    <col min="7937" max="7937" width="27.140625" customWidth="1"/>
    <col min="7938" max="7938" width="11.28515625" customWidth="1"/>
    <col min="7939" max="7939" width="10.140625" bestFit="1" customWidth="1"/>
    <col min="7940" max="7940" width="12.85546875" customWidth="1"/>
    <col min="7941" max="7941" width="4.42578125" customWidth="1"/>
    <col min="7942" max="7942" width="13.7109375" customWidth="1"/>
    <col min="7943" max="7943" width="11.5703125" customWidth="1"/>
    <col min="7944" max="7944" width="11.28515625" customWidth="1"/>
    <col min="7945" max="7945" width="11.5703125" customWidth="1"/>
    <col min="8193" max="8193" width="27.140625" customWidth="1"/>
    <col min="8194" max="8194" width="11.28515625" customWidth="1"/>
    <col min="8195" max="8195" width="10.140625" bestFit="1" customWidth="1"/>
    <col min="8196" max="8196" width="12.85546875" customWidth="1"/>
    <col min="8197" max="8197" width="4.42578125" customWidth="1"/>
    <col min="8198" max="8198" width="13.7109375" customWidth="1"/>
    <col min="8199" max="8199" width="11.5703125" customWidth="1"/>
    <col min="8200" max="8200" width="11.28515625" customWidth="1"/>
    <col min="8201" max="8201" width="11.5703125" customWidth="1"/>
    <col min="8449" max="8449" width="27.140625" customWidth="1"/>
    <col min="8450" max="8450" width="11.28515625" customWidth="1"/>
    <col min="8451" max="8451" width="10.140625" bestFit="1" customWidth="1"/>
    <col min="8452" max="8452" width="12.85546875" customWidth="1"/>
    <col min="8453" max="8453" width="4.42578125" customWidth="1"/>
    <col min="8454" max="8454" width="13.7109375" customWidth="1"/>
    <col min="8455" max="8455" width="11.5703125" customWidth="1"/>
    <col min="8456" max="8456" width="11.28515625" customWidth="1"/>
    <col min="8457" max="8457" width="11.5703125" customWidth="1"/>
    <col min="8705" max="8705" width="27.140625" customWidth="1"/>
    <col min="8706" max="8706" width="11.28515625" customWidth="1"/>
    <col min="8707" max="8707" width="10.140625" bestFit="1" customWidth="1"/>
    <col min="8708" max="8708" width="12.85546875" customWidth="1"/>
    <col min="8709" max="8709" width="4.42578125" customWidth="1"/>
    <col min="8710" max="8710" width="13.7109375" customWidth="1"/>
    <col min="8711" max="8711" width="11.5703125" customWidth="1"/>
    <col min="8712" max="8712" width="11.28515625" customWidth="1"/>
    <col min="8713" max="8713" width="11.5703125" customWidth="1"/>
    <col min="8961" max="8961" width="27.140625" customWidth="1"/>
    <col min="8962" max="8962" width="11.28515625" customWidth="1"/>
    <col min="8963" max="8963" width="10.140625" bestFit="1" customWidth="1"/>
    <col min="8964" max="8964" width="12.85546875" customWidth="1"/>
    <col min="8965" max="8965" width="4.42578125" customWidth="1"/>
    <col min="8966" max="8966" width="13.7109375" customWidth="1"/>
    <col min="8967" max="8967" width="11.5703125" customWidth="1"/>
    <col min="8968" max="8968" width="11.28515625" customWidth="1"/>
    <col min="8969" max="8969" width="11.5703125" customWidth="1"/>
    <col min="9217" max="9217" width="27.140625" customWidth="1"/>
    <col min="9218" max="9218" width="11.28515625" customWidth="1"/>
    <col min="9219" max="9219" width="10.140625" bestFit="1" customWidth="1"/>
    <col min="9220" max="9220" width="12.85546875" customWidth="1"/>
    <col min="9221" max="9221" width="4.42578125" customWidth="1"/>
    <col min="9222" max="9222" width="13.7109375" customWidth="1"/>
    <col min="9223" max="9223" width="11.5703125" customWidth="1"/>
    <col min="9224" max="9224" width="11.28515625" customWidth="1"/>
    <col min="9225" max="9225" width="11.5703125" customWidth="1"/>
    <col min="9473" max="9473" width="27.140625" customWidth="1"/>
    <col min="9474" max="9474" width="11.28515625" customWidth="1"/>
    <col min="9475" max="9475" width="10.140625" bestFit="1" customWidth="1"/>
    <col min="9476" max="9476" width="12.85546875" customWidth="1"/>
    <col min="9477" max="9477" width="4.42578125" customWidth="1"/>
    <col min="9478" max="9478" width="13.7109375" customWidth="1"/>
    <col min="9479" max="9479" width="11.5703125" customWidth="1"/>
    <col min="9480" max="9480" width="11.28515625" customWidth="1"/>
    <col min="9481" max="9481" width="11.5703125" customWidth="1"/>
    <col min="9729" max="9729" width="27.140625" customWidth="1"/>
    <col min="9730" max="9730" width="11.28515625" customWidth="1"/>
    <col min="9731" max="9731" width="10.140625" bestFit="1" customWidth="1"/>
    <col min="9732" max="9732" width="12.85546875" customWidth="1"/>
    <col min="9733" max="9733" width="4.42578125" customWidth="1"/>
    <col min="9734" max="9734" width="13.7109375" customWidth="1"/>
    <col min="9735" max="9735" width="11.5703125" customWidth="1"/>
    <col min="9736" max="9736" width="11.28515625" customWidth="1"/>
    <col min="9737" max="9737" width="11.5703125" customWidth="1"/>
    <col min="9985" max="9985" width="27.140625" customWidth="1"/>
    <col min="9986" max="9986" width="11.28515625" customWidth="1"/>
    <col min="9987" max="9987" width="10.140625" bestFit="1" customWidth="1"/>
    <col min="9988" max="9988" width="12.85546875" customWidth="1"/>
    <col min="9989" max="9989" width="4.42578125" customWidth="1"/>
    <col min="9990" max="9990" width="13.7109375" customWidth="1"/>
    <col min="9991" max="9991" width="11.5703125" customWidth="1"/>
    <col min="9992" max="9992" width="11.28515625" customWidth="1"/>
    <col min="9993" max="9993" width="11.5703125" customWidth="1"/>
    <col min="10241" max="10241" width="27.140625" customWidth="1"/>
    <col min="10242" max="10242" width="11.28515625" customWidth="1"/>
    <col min="10243" max="10243" width="10.140625" bestFit="1" customWidth="1"/>
    <col min="10244" max="10244" width="12.85546875" customWidth="1"/>
    <col min="10245" max="10245" width="4.42578125" customWidth="1"/>
    <col min="10246" max="10246" width="13.7109375" customWidth="1"/>
    <col min="10247" max="10247" width="11.5703125" customWidth="1"/>
    <col min="10248" max="10248" width="11.28515625" customWidth="1"/>
    <col min="10249" max="10249" width="11.5703125" customWidth="1"/>
    <col min="10497" max="10497" width="27.140625" customWidth="1"/>
    <col min="10498" max="10498" width="11.28515625" customWidth="1"/>
    <col min="10499" max="10499" width="10.140625" bestFit="1" customWidth="1"/>
    <col min="10500" max="10500" width="12.85546875" customWidth="1"/>
    <col min="10501" max="10501" width="4.42578125" customWidth="1"/>
    <col min="10502" max="10502" width="13.7109375" customWidth="1"/>
    <col min="10503" max="10503" width="11.5703125" customWidth="1"/>
    <col min="10504" max="10504" width="11.28515625" customWidth="1"/>
    <col min="10505" max="10505" width="11.5703125" customWidth="1"/>
    <col min="10753" max="10753" width="27.140625" customWidth="1"/>
    <col min="10754" max="10754" width="11.28515625" customWidth="1"/>
    <col min="10755" max="10755" width="10.140625" bestFit="1" customWidth="1"/>
    <col min="10756" max="10756" width="12.85546875" customWidth="1"/>
    <col min="10757" max="10757" width="4.42578125" customWidth="1"/>
    <col min="10758" max="10758" width="13.7109375" customWidth="1"/>
    <col min="10759" max="10759" width="11.5703125" customWidth="1"/>
    <col min="10760" max="10760" width="11.28515625" customWidth="1"/>
    <col min="10761" max="10761" width="11.5703125" customWidth="1"/>
    <col min="11009" max="11009" width="27.140625" customWidth="1"/>
    <col min="11010" max="11010" width="11.28515625" customWidth="1"/>
    <col min="11011" max="11011" width="10.140625" bestFit="1" customWidth="1"/>
    <col min="11012" max="11012" width="12.85546875" customWidth="1"/>
    <col min="11013" max="11013" width="4.42578125" customWidth="1"/>
    <col min="11014" max="11014" width="13.7109375" customWidth="1"/>
    <col min="11015" max="11015" width="11.5703125" customWidth="1"/>
    <col min="11016" max="11016" width="11.28515625" customWidth="1"/>
    <col min="11017" max="11017" width="11.5703125" customWidth="1"/>
    <col min="11265" max="11265" width="27.140625" customWidth="1"/>
    <col min="11266" max="11266" width="11.28515625" customWidth="1"/>
    <col min="11267" max="11267" width="10.140625" bestFit="1" customWidth="1"/>
    <col min="11268" max="11268" width="12.85546875" customWidth="1"/>
    <col min="11269" max="11269" width="4.42578125" customWidth="1"/>
    <col min="11270" max="11270" width="13.7109375" customWidth="1"/>
    <col min="11271" max="11271" width="11.5703125" customWidth="1"/>
    <col min="11272" max="11272" width="11.28515625" customWidth="1"/>
    <col min="11273" max="11273" width="11.5703125" customWidth="1"/>
    <col min="11521" max="11521" width="27.140625" customWidth="1"/>
    <col min="11522" max="11522" width="11.28515625" customWidth="1"/>
    <col min="11523" max="11523" width="10.140625" bestFit="1" customWidth="1"/>
    <col min="11524" max="11524" width="12.85546875" customWidth="1"/>
    <col min="11525" max="11525" width="4.42578125" customWidth="1"/>
    <col min="11526" max="11526" width="13.7109375" customWidth="1"/>
    <col min="11527" max="11527" width="11.5703125" customWidth="1"/>
    <col min="11528" max="11528" width="11.28515625" customWidth="1"/>
    <col min="11529" max="11529" width="11.5703125" customWidth="1"/>
    <col min="11777" max="11777" width="27.140625" customWidth="1"/>
    <col min="11778" max="11778" width="11.28515625" customWidth="1"/>
    <col min="11779" max="11779" width="10.140625" bestFit="1" customWidth="1"/>
    <col min="11780" max="11780" width="12.85546875" customWidth="1"/>
    <col min="11781" max="11781" width="4.42578125" customWidth="1"/>
    <col min="11782" max="11782" width="13.7109375" customWidth="1"/>
    <col min="11783" max="11783" width="11.5703125" customWidth="1"/>
    <col min="11784" max="11784" width="11.28515625" customWidth="1"/>
    <col min="11785" max="11785" width="11.5703125" customWidth="1"/>
    <col min="12033" max="12033" width="27.140625" customWidth="1"/>
    <col min="12034" max="12034" width="11.28515625" customWidth="1"/>
    <col min="12035" max="12035" width="10.140625" bestFit="1" customWidth="1"/>
    <col min="12036" max="12036" width="12.85546875" customWidth="1"/>
    <col min="12037" max="12037" width="4.42578125" customWidth="1"/>
    <col min="12038" max="12038" width="13.7109375" customWidth="1"/>
    <col min="12039" max="12039" width="11.5703125" customWidth="1"/>
    <col min="12040" max="12040" width="11.28515625" customWidth="1"/>
    <col min="12041" max="12041" width="11.5703125" customWidth="1"/>
    <col min="12289" max="12289" width="27.140625" customWidth="1"/>
    <col min="12290" max="12290" width="11.28515625" customWidth="1"/>
    <col min="12291" max="12291" width="10.140625" bestFit="1" customWidth="1"/>
    <col min="12292" max="12292" width="12.85546875" customWidth="1"/>
    <col min="12293" max="12293" width="4.42578125" customWidth="1"/>
    <col min="12294" max="12294" width="13.7109375" customWidth="1"/>
    <col min="12295" max="12295" width="11.5703125" customWidth="1"/>
    <col min="12296" max="12296" width="11.28515625" customWidth="1"/>
    <col min="12297" max="12297" width="11.5703125" customWidth="1"/>
    <col min="12545" max="12545" width="27.140625" customWidth="1"/>
    <col min="12546" max="12546" width="11.28515625" customWidth="1"/>
    <col min="12547" max="12547" width="10.140625" bestFit="1" customWidth="1"/>
    <col min="12548" max="12548" width="12.85546875" customWidth="1"/>
    <col min="12549" max="12549" width="4.42578125" customWidth="1"/>
    <col min="12550" max="12550" width="13.7109375" customWidth="1"/>
    <col min="12551" max="12551" width="11.5703125" customWidth="1"/>
    <col min="12552" max="12552" width="11.28515625" customWidth="1"/>
    <col min="12553" max="12553" width="11.5703125" customWidth="1"/>
    <col min="12801" max="12801" width="27.140625" customWidth="1"/>
    <col min="12802" max="12802" width="11.28515625" customWidth="1"/>
    <col min="12803" max="12803" width="10.140625" bestFit="1" customWidth="1"/>
    <col min="12804" max="12804" width="12.85546875" customWidth="1"/>
    <col min="12805" max="12805" width="4.42578125" customWidth="1"/>
    <col min="12806" max="12806" width="13.7109375" customWidth="1"/>
    <col min="12807" max="12807" width="11.5703125" customWidth="1"/>
    <col min="12808" max="12808" width="11.28515625" customWidth="1"/>
    <col min="12809" max="12809" width="11.5703125" customWidth="1"/>
    <col min="13057" max="13057" width="27.140625" customWidth="1"/>
    <col min="13058" max="13058" width="11.28515625" customWidth="1"/>
    <col min="13059" max="13059" width="10.140625" bestFit="1" customWidth="1"/>
    <col min="13060" max="13060" width="12.85546875" customWidth="1"/>
    <col min="13061" max="13061" width="4.42578125" customWidth="1"/>
    <col min="13062" max="13062" width="13.7109375" customWidth="1"/>
    <col min="13063" max="13063" width="11.5703125" customWidth="1"/>
    <col min="13064" max="13064" width="11.28515625" customWidth="1"/>
    <col min="13065" max="13065" width="11.5703125" customWidth="1"/>
    <col min="13313" max="13313" width="27.140625" customWidth="1"/>
    <col min="13314" max="13314" width="11.28515625" customWidth="1"/>
    <col min="13315" max="13315" width="10.140625" bestFit="1" customWidth="1"/>
    <col min="13316" max="13316" width="12.85546875" customWidth="1"/>
    <col min="13317" max="13317" width="4.42578125" customWidth="1"/>
    <col min="13318" max="13318" width="13.7109375" customWidth="1"/>
    <col min="13319" max="13319" width="11.5703125" customWidth="1"/>
    <col min="13320" max="13320" width="11.28515625" customWidth="1"/>
    <col min="13321" max="13321" width="11.5703125" customWidth="1"/>
    <col min="13569" max="13569" width="27.140625" customWidth="1"/>
    <col min="13570" max="13570" width="11.28515625" customWidth="1"/>
    <col min="13571" max="13571" width="10.140625" bestFit="1" customWidth="1"/>
    <col min="13572" max="13572" width="12.85546875" customWidth="1"/>
    <col min="13573" max="13573" width="4.42578125" customWidth="1"/>
    <col min="13574" max="13574" width="13.7109375" customWidth="1"/>
    <col min="13575" max="13575" width="11.5703125" customWidth="1"/>
    <col min="13576" max="13576" width="11.28515625" customWidth="1"/>
    <col min="13577" max="13577" width="11.5703125" customWidth="1"/>
    <col min="13825" max="13825" width="27.140625" customWidth="1"/>
    <col min="13826" max="13826" width="11.28515625" customWidth="1"/>
    <col min="13827" max="13827" width="10.140625" bestFit="1" customWidth="1"/>
    <col min="13828" max="13828" width="12.85546875" customWidth="1"/>
    <col min="13829" max="13829" width="4.42578125" customWidth="1"/>
    <col min="13830" max="13830" width="13.7109375" customWidth="1"/>
    <col min="13831" max="13831" width="11.5703125" customWidth="1"/>
    <col min="13832" max="13832" width="11.28515625" customWidth="1"/>
    <col min="13833" max="13833" width="11.5703125" customWidth="1"/>
    <col min="14081" max="14081" width="27.140625" customWidth="1"/>
    <col min="14082" max="14082" width="11.28515625" customWidth="1"/>
    <col min="14083" max="14083" width="10.140625" bestFit="1" customWidth="1"/>
    <col min="14084" max="14084" width="12.85546875" customWidth="1"/>
    <col min="14085" max="14085" width="4.42578125" customWidth="1"/>
    <col min="14086" max="14086" width="13.7109375" customWidth="1"/>
    <col min="14087" max="14087" width="11.5703125" customWidth="1"/>
    <col min="14088" max="14088" width="11.28515625" customWidth="1"/>
    <col min="14089" max="14089" width="11.5703125" customWidth="1"/>
    <col min="14337" max="14337" width="27.140625" customWidth="1"/>
    <col min="14338" max="14338" width="11.28515625" customWidth="1"/>
    <col min="14339" max="14339" width="10.140625" bestFit="1" customWidth="1"/>
    <col min="14340" max="14340" width="12.85546875" customWidth="1"/>
    <col min="14341" max="14341" width="4.42578125" customWidth="1"/>
    <col min="14342" max="14342" width="13.7109375" customWidth="1"/>
    <col min="14343" max="14343" width="11.5703125" customWidth="1"/>
    <col min="14344" max="14344" width="11.28515625" customWidth="1"/>
    <col min="14345" max="14345" width="11.5703125" customWidth="1"/>
    <col min="14593" max="14593" width="27.140625" customWidth="1"/>
    <col min="14594" max="14594" width="11.28515625" customWidth="1"/>
    <col min="14595" max="14595" width="10.140625" bestFit="1" customWidth="1"/>
    <col min="14596" max="14596" width="12.85546875" customWidth="1"/>
    <col min="14597" max="14597" width="4.42578125" customWidth="1"/>
    <col min="14598" max="14598" width="13.7109375" customWidth="1"/>
    <col min="14599" max="14599" width="11.5703125" customWidth="1"/>
    <col min="14600" max="14600" width="11.28515625" customWidth="1"/>
    <col min="14601" max="14601" width="11.5703125" customWidth="1"/>
    <col min="14849" max="14849" width="27.140625" customWidth="1"/>
    <col min="14850" max="14850" width="11.28515625" customWidth="1"/>
    <col min="14851" max="14851" width="10.140625" bestFit="1" customWidth="1"/>
    <col min="14852" max="14852" width="12.85546875" customWidth="1"/>
    <col min="14853" max="14853" width="4.42578125" customWidth="1"/>
    <col min="14854" max="14854" width="13.7109375" customWidth="1"/>
    <col min="14855" max="14855" width="11.5703125" customWidth="1"/>
    <col min="14856" max="14856" width="11.28515625" customWidth="1"/>
    <col min="14857" max="14857" width="11.5703125" customWidth="1"/>
    <col min="15105" max="15105" width="27.140625" customWidth="1"/>
    <col min="15106" max="15106" width="11.28515625" customWidth="1"/>
    <col min="15107" max="15107" width="10.140625" bestFit="1" customWidth="1"/>
    <col min="15108" max="15108" width="12.85546875" customWidth="1"/>
    <col min="15109" max="15109" width="4.42578125" customWidth="1"/>
    <col min="15110" max="15110" width="13.7109375" customWidth="1"/>
    <col min="15111" max="15111" width="11.5703125" customWidth="1"/>
    <col min="15112" max="15112" width="11.28515625" customWidth="1"/>
    <col min="15113" max="15113" width="11.5703125" customWidth="1"/>
    <col min="15361" max="15361" width="27.140625" customWidth="1"/>
    <col min="15362" max="15362" width="11.28515625" customWidth="1"/>
    <col min="15363" max="15363" width="10.140625" bestFit="1" customWidth="1"/>
    <col min="15364" max="15364" width="12.85546875" customWidth="1"/>
    <col min="15365" max="15365" width="4.42578125" customWidth="1"/>
    <col min="15366" max="15366" width="13.7109375" customWidth="1"/>
    <col min="15367" max="15367" width="11.5703125" customWidth="1"/>
    <col min="15368" max="15368" width="11.28515625" customWidth="1"/>
    <col min="15369" max="15369" width="11.5703125" customWidth="1"/>
    <col min="15617" max="15617" width="27.140625" customWidth="1"/>
    <col min="15618" max="15618" width="11.28515625" customWidth="1"/>
    <col min="15619" max="15619" width="10.140625" bestFit="1" customWidth="1"/>
    <col min="15620" max="15620" width="12.85546875" customWidth="1"/>
    <col min="15621" max="15621" width="4.42578125" customWidth="1"/>
    <col min="15622" max="15622" width="13.7109375" customWidth="1"/>
    <col min="15623" max="15623" width="11.5703125" customWidth="1"/>
    <col min="15624" max="15624" width="11.28515625" customWidth="1"/>
    <col min="15625" max="15625" width="11.5703125" customWidth="1"/>
    <col min="15873" max="15873" width="27.140625" customWidth="1"/>
    <col min="15874" max="15874" width="11.28515625" customWidth="1"/>
    <col min="15875" max="15875" width="10.140625" bestFit="1" customWidth="1"/>
    <col min="15876" max="15876" width="12.85546875" customWidth="1"/>
    <col min="15877" max="15877" width="4.42578125" customWidth="1"/>
    <col min="15878" max="15878" width="13.7109375" customWidth="1"/>
    <col min="15879" max="15879" width="11.5703125" customWidth="1"/>
    <col min="15880" max="15880" width="11.28515625" customWidth="1"/>
    <col min="15881" max="15881" width="11.5703125" customWidth="1"/>
    <col min="16129" max="16129" width="27.140625" customWidth="1"/>
    <col min="16130" max="16130" width="11.28515625" customWidth="1"/>
    <col min="16131" max="16131" width="10.140625" bestFit="1" customWidth="1"/>
    <col min="16132" max="16132" width="12.85546875" customWidth="1"/>
    <col min="16133" max="16133" width="4.42578125" customWidth="1"/>
    <col min="16134" max="16134" width="13.7109375" customWidth="1"/>
    <col min="16135" max="16135" width="11.5703125" customWidth="1"/>
    <col min="16136" max="16136" width="11.28515625" customWidth="1"/>
    <col min="16137" max="16137" width="11.5703125" customWidth="1"/>
  </cols>
  <sheetData>
    <row r="1" spans="1:9" ht="20.25" x14ac:dyDescent="0.3">
      <c r="A1" s="302" t="s">
        <v>164</v>
      </c>
      <c r="B1" s="302"/>
      <c r="C1" s="302"/>
      <c r="D1" s="302"/>
      <c r="E1" s="302"/>
      <c r="F1" s="302"/>
      <c r="G1" s="302"/>
      <c r="H1" s="302"/>
      <c r="I1" s="302"/>
    </row>
    <row r="2" spans="1:9" ht="12.75" customHeight="1" x14ac:dyDescent="0.25">
      <c r="A2" s="308" t="s">
        <v>165</v>
      </c>
      <c r="B2" s="308"/>
      <c r="C2" s="308"/>
      <c r="D2" s="308"/>
      <c r="E2" s="308"/>
      <c r="F2" s="308"/>
      <c r="G2" s="308"/>
      <c r="H2" s="308"/>
      <c r="I2" s="308"/>
    </row>
    <row r="3" spans="1:9" x14ac:dyDescent="0.2">
      <c r="A3" s="131"/>
    </row>
    <row r="4" spans="1:9" ht="15" x14ac:dyDescent="0.25">
      <c r="A4" s="147" t="s">
        <v>166</v>
      </c>
      <c r="B4" s="301" t="s">
        <v>167</v>
      </c>
      <c r="C4" s="301"/>
      <c r="D4" s="301"/>
      <c r="F4" s="307" t="s">
        <v>168</v>
      </c>
      <c r="G4" s="307"/>
      <c r="H4" s="307"/>
      <c r="I4" s="307"/>
    </row>
    <row r="5" spans="1:9" ht="15" x14ac:dyDescent="0.25">
      <c r="A5" s="147" t="s">
        <v>169</v>
      </c>
      <c r="B5" s="147" t="s">
        <v>71</v>
      </c>
      <c r="C5" s="147" t="s">
        <v>89</v>
      </c>
      <c r="D5" s="147" t="s">
        <v>90</v>
      </c>
      <c r="F5" s="147" t="s">
        <v>170</v>
      </c>
      <c r="G5" s="149">
        <f>B6+B12+B16+B22+B26+B28+B31+B35</f>
        <v>0</v>
      </c>
      <c r="H5" s="149">
        <f>C6+C12+C16+C22+B26+B28+C31+B35</f>
        <v>0</v>
      </c>
      <c r="I5" s="149">
        <f>D6+D12+D16+D22+B26+B28+D31+B35</f>
        <v>0</v>
      </c>
    </row>
    <row r="6" spans="1:9" ht="15" x14ac:dyDescent="0.25">
      <c r="A6" s="147" t="s">
        <v>170</v>
      </c>
      <c r="B6" s="149">
        <f>('Unit Costs'!F27*'Unit Costs'!$F$21*'Unit Costs'!$B$15)+('Unit Costs'!$F$36*'Unit Costs'!$F$21*'Unit Costs'!$B$15)</f>
        <v>0</v>
      </c>
      <c r="C6" s="149">
        <f>('Unit Costs'!G27*'Unit Costs'!$F$21*'Unit Costs'!$B$15)+('Unit Costs'!$F$36*'Unit Costs'!$F$21*'Unit Costs'!$B$15)</f>
        <v>0</v>
      </c>
      <c r="D6" s="149">
        <f>('Unit Costs'!H27*'Unit Costs'!$F$21*'Unit Costs'!$B$15)+('Unit Costs'!$F$36*'Unit Costs'!$F$21*'Unit Costs'!$B$15)</f>
        <v>0</v>
      </c>
      <c r="F6" s="147" t="s">
        <v>171</v>
      </c>
      <c r="G6" s="155">
        <f>IF($B$26=0,0,(G5/'BiomassStocks-Plots'!$C$47))</f>
        <v>0</v>
      </c>
      <c r="H6" s="155">
        <f>IF($B$26=0,0,(H5/'BiomassStocks-Plots'!$C$47))</f>
        <v>0</v>
      </c>
      <c r="I6" s="155">
        <f>IF($B$26=0,0,(I5/'BiomassStocks-Plots'!$C$47))</f>
        <v>0</v>
      </c>
    </row>
    <row r="7" spans="1:9" ht="15" x14ac:dyDescent="0.25">
      <c r="A7" s="147" t="s">
        <v>172</v>
      </c>
      <c r="B7" s="149">
        <f>('Unit Costs'!F28*'Unit Costs'!$F$22*'Unit Costs'!$B$15)+('Unit Costs'!$F$36*'Unit Costs'!$F$21*'Unit Costs'!$B$15)</f>
        <v>0</v>
      </c>
      <c r="C7" s="149">
        <f>('Unit Costs'!G28*'Unit Costs'!$F$22*'Unit Costs'!$B$15)+('Unit Costs'!$F$36*'Unit Costs'!$F$21*'Unit Costs'!$B$15)</f>
        <v>0</v>
      </c>
      <c r="D7" s="149">
        <f>('Unit Costs'!H28*'Unit Costs'!$F$22*'Unit Costs'!$B$15)+('Unit Costs'!$F$36*'Unit Costs'!$F$21*'Unit Costs'!$B$15)</f>
        <v>0</v>
      </c>
      <c r="F7" s="156" t="s">
        <v>172</v>
      </c>
      <c r="G7" s="149">
        <f>B7+B13+B17+B23+B26+B28+B32+B35</f>
        <v>0</v>
      </c>
      <c r="H7" s="149">
        <f>C7+C13+C17+C23+B26+B28+C32+B35</f>
        <v>0</v>
      </c>
      <c r="I7" s="149">
        <f>D7+D13+D17+D23+B26+B28+D32+B35</f>
        <v>0</v>
      </c>
    </row>
    <row r="8" spans="1:9" ht="15" x14ac:dyDescent="0.25">
      <c r="A8" s="147" t="s">
        <v>173</v>
      </c>
      <c r="B8" s="149">
        <f>('Unit Costs'!F29*'Unit Costs'!$F$23*'Unit Costs'!$B$15)+('Unit Costs'!$F$36*'Unit Costs'!$F$21*'Unit Costs'!$B$15)</f>
        <v>0</v>
      </c>
      <c r="C8" s="149">
        <f>('Unit Costs'!G29*'Unit Costs'!$F$23*'Unit Costs'!$B$15)+('Unit Costs'!$F$36*'Unit Costs'!$F$21*'Unit Costs'!$B$15)</f>
        <v>0</v>
      </c>
      <c r="D8" s="149">
        <f>('Unit Costs'!H29*'Unit Costs'!$F$23*'Unit Costs'!$B$15)+('Unit Costs'!$F$36*'Unit Costs'!$F$21*'Unit Costs'!$B$15)</f>
        <v>0</v>
      </c>
      <c r="F8" s="147" t="s">
        <v>171</v>
      </c>
      <c r="G8" s="155">
        <f>IF($B$26=0,0,(G7/'BiomassStocks-Plots'!$C$47))</f>
        <v>0</v>
      </c>
      <c r="H8" s="155">
        <f>IF($B$26=0,0,(H7/'BiomassStocks-Plots'!$C$47))</f>
        <v>0</v>
      </c>
      <c r="I8" s="155">
        <f>IF($B$26=0,0,(I7/'BiomassStocks-Plots'!$C$47))</f>
        <v>0</v>
      </c>
    </row>
    <row r="9" spans="1:9" ht="15" x14ac:dyDescent="0.25">
      <c r="B9" s="130"/>
      <c r="F9" s="147" t="s">
        <v>173</v>
      </c>
      <c r="G9" s="149">
        <f>B8+B14+B18+B24+B26+B28+B33+B35</f>
        <v>0</v>
      </c>
      <c r="H9" s="149">
        <f>C8+C14+C18+C24+B26+B28+C33+B35</f>
        <v>0</v>
      </c>
      <c r="I9" s="149">
        <f>D8+D14+D18+D24+B26+B28+D33+B35</f>
        <v>0</v>
      </c>
    </row>
    <row r="10" spans="1:9" ht="15" x14ac:dyDescent="0.25">
      <c r="A10" s="301" t="s">
        <v>116</v>
      </c>
      <c r="B10" s="301"/>
      <c r="C10" s="301"/>
      <c r="D10" s="301"/>
      <c r="F10" s="147" t="s">
        <v>171</v>
      </c>
      <c r="G10" s="155">
        <f>IF($B$26=0,0,(G9/'BiomassStocks-Plots'!$C$47))</f>
        <v>0</v>
      </c>
      <c r="H10" s="155">
        <f>IF($B$26=0,0,(H9/'BiomassStocks-Plots'!$C$47))</f>
        <v>0</v>
      </c>
      <c r="I10" s="155">
        <f>IF($B$26=0,0,(I9/'BiomassStocks-Plots'!$C$47))</f>
        <v>0</v>
      </c>
    </row>
    <row r="11" spans="1:9" ht="15" x14ac:dyDescent="0.25">
      <c r="A11" s="147" t="s">
        <v>174</v>
      </c>
      <c r="B11" s="301"/>
      <c r="C11" s="301"/>
      <c r="D11" s="301"/>
    </row>
    <row r="12" spans="1:9" ht="15" customHeight="1" x14ac:dyDescent="0.25">
      <c r="A12" s="147" t="s">
        <v>170</v>
      </c>
      <c r="B12" s="149">
        <f>'Unit Costs'!F40*'Unit Costs'!$B$23</f>
        <v>0</v>
      </c>
      <c r="C12" s="149">
        <f>'Unit Costs'!G40*'Unit Costs'!$B$23</f>
        <v>0</v>
      </c>
      <c r="D12" s="149">
        <f>'Unit Costs'!H40*'Unit Costs'!$B$23</f>
        <v>0</v>
      </c>
      <c r="F12" s="307" t="s">
        <v>175</v>
      </c>
      <c r="G12" s="307"/>
      <c r="H12" s="307"/>
      <c r="I12" s="307"/>
    </row>
    <row r="13" spans="1:9" ht="15" x14ac:dyDescent="0.25">
      <c r="A13" s="147" t="s">
        <v>172</v>
      </c>
      <c r="B13" s="149">
        <f>'Unit Costs'!F41*'Unit Costs'!$B$23</f>
        <v>0</v>
      </c>
      <c r="C13" s="149">
        <f>'Unit Costs'!G41*'Unit Costs'!$B$23</f>
        <v>0</v>
      </c>
      <c r="D13" s="149">
        <f>'Unit Costs'!H41*'Unit Costs'!$B$23</f>
        <v>0</v>
      </c>
      <c r="F13" s="147" t="s">
        <v>170</v>
      </c>
      <c r="G13" s="149">
        <f>G5*(1+'Unit Costs'!$B$4/100)</f>
        <v>0</v>
      </c>
      <c r="H13" s="149">
        <f>H5*(1+'Unit Costs'!$B$4/100)</f>
        <v>0</v>
      </c>
      <c r="I13" s="149">
        <f>I5*(1+'Unit Costs'!$B$4/100)</f>
        <v>0</v>
      </c>
    </row>
    <row r="14" spans="1:9" ht="15" x14ac:dyDescent="0.25">
      <c r="A14" s="147" t="s">
        <v>173</v>
      </c>
      <c r="B14" s="149">
        <f>'Unit Costs'!F42*'Unit Costs'!$B$23</f>
        <v>0</v>
      </c>
      <c r="C14" s="149">
        <f>'Unit Costs'!G42*'Unit Costs'!$B$23</f>
        <v>0</v>
      </c>
      <c r="D14" s="149">
        <f>'Unit Costs'!H42*'Unit Costs'!$B$23</f>
        <v>0</v>
      </c>
      <c r="F14" s="147" t="s">
        <v>171</v>
      </c>
      <c r="G14" s="155">
        <f>IF($B$26=0,0,(G13/'BiomassStocks-Plots'!$C$47))</f>
        <v>0</v>
      </c>
      <c r="H14" s="155">
        <f>IF($B$26=0,0,(H13/'BiomassStocks-Plots'!$C$47))</f>
        <v>0</v>
      </c>
      <c r="I14" s="155">
        <f>IF($B$26=0,0,(I13/'BiomassStocks-Plots'!$C$47))</f>
        <v>0</v>
      </c>
    </row>
    <row r="15" spans="1:9" ht="15" x14ac:dyDescent="0.25">
      <c r="A15" s="147" t="s">
        <v>176</v>
      </c>
      <c r="B15" s="301"/>
      <c r="C15" s="301"/>
      <c r="D15" s="301"/>
      <c r="F15" s="156" t="s">
        <v>172</v>
      </c>
      <c r="G15" s="149">
        <f>G7*(1+'Unit Costs'!$B$4/100)</f>
        <v>0</v>
      </c>
      <c r="H15" s="149">
        <f>H7*(1+'Unit Costs'!$B$4/100)</f>
        <v>0</v>
      </c>
      <c r="I15" s="149">
        <f>I7*(1+'Unit Costs'!$B$4/100)</f>
        <v>0</v>
      </c>
    </row>
    <row r="16" spans="1:9" ht="15" x14ac:dyDescent="0.25">
      <c r="A16" s="147" t="s">
        <v>170</v>
      </c>
      <c r="B16" s="149">
        <f>IF((('Unit Costs'!F40-1)*'Unit Costs'!$B$19)&lt;0,0,('Unit Costs'!F40-1)*'Unit Costs'!$B$19)</f>
        <v>0</v>
      </c>
      <c r="C16" s="149">
        <f>IF((('Unit Costs'!G40-1)*'Unit Costs'!$B$19)&lt;0,0,('Unit Costs'!G40-1)*'Unit Costs'!$B$19)</f>
        <v>0</v>
      </c>
      <c r="D16" s="149">
        <f>IF((('Unit Costs'!H40-1)*'Unit Costs'!$B$19)&lt;0,0,('Unit Costs'!H40-1)*'Unit Costs'!$B$19)</f>
        <v>0</v>
      </c>
      <c r="F16" s="147" t="s">
        <v>171</v>
      </c>
      <c r="G16" s="155">
        <f>IF($B$26=0,0,(G15/'BiomassStocks-Plots'!$C$47))</f>
        <v>0</v>
      </c>
      <c r="H16" s="155">
        <f>IF($B$26=0,0,(H15/'BiomassStocks-Plots'!$C$47))</f>
        <v>0</v>
      </c>
      <c r="I16" s="155">
        <f>IF($B$26=0,0,(I15/'BiomassStocks-Plots'!$C$47))</f>
        <v>0</v>
      </c>
    </row>
    <row r="17" spans="1:9" ht="15" x14ac:dyDescent="0.25">
      <c r="A17" s="147" t="s">
        <v>172</v>
      </c>
      <c r="B17" s="149">
        <f>IF((('Unit Costs'!F41-1)*'Unit Costs'!$B$19)&lt;0,0,(('Unit Costs'!F41-1)*'Unit Costs'!$B$19))</f>
        <v>0</v>
      </c>
      <c r="C17" s="149">
        <f>IF((('Unit Costs'!G41-1)*'Unit Costs'!$B$19)&lt;0,0,(('Unit Costs'!G41-1)*'Unit Costs'!$B$19))</f>
        <v>0</v>
      </c>
      <c r="D17" s="149">
        <f>IF((('Unit Costs'!H41-1)*'Unit Costs'!$B$19)&lt;0,0,(('Unit Costs'!H41-1)*'Unit Costs'!$B$19))</f>
        <v>0</v>
      </c>
      <c r="F17" s="147" t="s">
        <v>173</v>
      </c>
      <c r="G17" s="149">
        <f>G9*(1+'Unit Costs'!$B$4/100)</f>
        <v>0</v>
      </c>
      <c r="H17" s="149">
        <f>H9*(1+'Unit Costs'!$B$4/100)</f>
        <v>0</v>
      </c>
      <c r="I17" s="149">
        <f>I9*(1+'Unit Costs'!$B$4/100)</f>
        <v>0</v>
      </c>
    </row>
    <row r="18" spans="1:9" ht="15" x14ac:dyDescent="0.25">
      <c r="A18" s="147" t="s">
        <v>173</v>
      </c>
      <c r="B18" s="149">
        <f>IF((('Unit Costs'!F42-1)*'Unit Costs'!$B$19)&lt;0,0,(('Unit Costs'!F42-1)*'Unit Costs'!$B$19))</f>
        <v>0</v>
      </c>
      <c r="C18" s="149">
        <f>IF((('Unit Costs'!G42-1)*'Unit Costs'!$B$19)&lt;0,0,(('Unit Costs'!G42-1)*'Unit Costs'!$B$19))</f>
        <v>0</v>
      </c>
      <c r="D18" s="149">
        <f>IF((('Unit Costs'!H42-1)*'Unit Costs'!$B$19)&lt;0,0,(('Unit Costs'!H42-1)*'Unit Costs'!$B$19))</f>
        <v>0</v>
      </c>
      <c r="F18" s="147" t="s">
        <v>171</v>
      </c>
      <c r="G18" s="155">
        <f>IF($B$26=0,0,(G17/'BiomassStocks-Plots'!$C$47))</f>
        <v>0</v>
      </c>
      <c r="H18" s="155">
        <f>IF($B$26=0,0,(H17/'BiomassStocks-Plots'!$C$47))</f>
        <v>0</v>
      </c>
      <c r="I18" s="155">
        <f>IF($B$26=0,0,(I17/'BiomassStocks-Plots'!$C$47))</f>
        <v>0</v>
      </c>
    </row>
    <row r="19" spans="1:9" x14ac:dyDescent="0.2">
      <c r="A19" s="132"/>
      <c r="B19" s="133"/>
      <c r="C19" s="133"/>
      <c r="D19" s="133"/>
    </row>
    <row r="20" spans="1:9" ht="15" x14ac:dyDescent="0.25">
      <c r="A20" s="301" t="s">
        <v>177</v>
      </c>
      <c r="B20" s="301"/>
      <c r="C20" s="301"/>
      <c r="D20" s="301"/>
    </row>
    <row r="21" spans="1:9" ht="15" x14ac:dyDescent="0.25">
      <c r="A21" s="147" t="s">
        <v>178</v>
      </c>
      <c r="B21" s="301"/>
      <c r="C21" s="301"/>
      <c r="D21" s="301"/>
      <c r="F21" s="1"/>
      <c r="G21" s="1"/>
      <c r="H21" s="1"/>
      <c r="I21" s="1"/>
    </row>
    <row r="22" spans="1:9" ht="15" x14ac:dyDescent="0.25">
      <c r="A22" s="147" t="s">
        <v>170</v>
      </c>
      <c r="B22" s="149">
        <f>'Unit Costs'!F27*'Unit Costs'!$B$31</f>
        <v>0</v>
      </c>
      <c r="C22" s="149">
        <f>'Unit Costs'!G27*'Unit Costs'!$B$31</f>
        <v>0</v>
      </c>
      <c r="D22" s="149">
        <f>'Unit Costs'!H27*'Unit Costs'!$B$31</f>
        <v>0</v>
      </c>
      <c r="F22" s="1"/>
      <c r="G22" s="1"/>
      <c r="H22" s="1"/>
      <c r="I22" s="1"/>
    </row>
    <row r="23" spans="1:9" ht="15" x14ac:dyDescent="0.25">
      <c r="A23" s="147" t="s">
        <v>172</v>
      </c>
      <c r="B23" s="149">
        <f>'Unit Costs'!F28*'Unit Costs'!$B$31</f>
        <v>0</v>
      </c>
      <c r="C23" s="149">
        <f>IF(('Unit Costs'!G28*'Unit Costs'!$B$31)&lt;0,0,('Unit Costs'!G28*'Unit Costs'!$B$31))</f>
        <v>0</v>
      </c>
      <c r="D23" s="149">
        <f>'Unit Costs'!H28*'Unit Costs'!$B$31</f>
        <v>0</v>
      </c>
      <c r="F23" s="1"/>
      <c r="G23" s="1"/>
      <c r="H23" s="1"/>
      <c r="I23" s="1"/>
    </row>
    <row r="24" spans="1:9" ht="15" x14ac:dyDescent="0.25">
      <c r="A24" s="147" t="s">
        <v>173</v>
      </c>
      <c r="B24" s="149">
        <f>'Unit Costs'!F29*'Unit Costs'!$B$31</f>
        <v>0</v>
      </c>
      <c r="C24" s="149">
        <f>'Unit Costs'!G29*'Unit Costs'!$B$31</f>
        <v>0</v>
      </c>
      <c r="D24" s="149">
        <f>'Unit Costs'!H29*'Unit Costs'!$B$31</f>
        <v>0</v>
      </c>
      <c r="F24" s="1"/>
      <c r="G24" s="1"/>
      <c r="H24" s="1"/>
      <c r="I24" s="1"/>
    </row>
    <row r="25" spans="1:9" x14ac:dyDescent="0.2">
      <c r="B25" s="130"/>
      <c r="F25" s="1"/>
      <c r="G25" s="1"/>
      <c r="H25" s="1"/>
      <c r="I25" s="1"/>
    </row>
    <row r="26" spans="1:9" ht="15" x14ac:dyDescent="0.25">
      <c r="A26" s="147" t="s">
        <v>143</v>
      </c>
      <c r="B26" s="149">
        <f>'Unit Costs'!B31</f>
        <v>0</v>
      </c>
      <c r="F26" s="64" t="s">
        <v>163</v>
      </c>
      <c r="G26" s="1"/>
      <c r="H26" s="1"/>
      <c r="I26" s="1"/>
    </row>
    <row r="27" spans="1:9" x14ac:dyDescent="0.2">
      <c r="B27" s="130"/>
      <c r="F27" s="67" t="s">
        <v>1</v>
      </c>
      <c r="G27" s="1"/>
      <c r="H27" s="1"/>
      <c r="I27" s="1"/>
    </row>
    <row r="28" spans="1:9" ht="15" x14ac:dyDescent="0.25">
      <c r="A28" s="147" t="s">
        <v>179</v>
      </c>
      <c r="B28" s="149">
        <f>'Unit Costs'!B41</f>
        <v>0</v>
      </c>
      <c r="F28" s="67" t="s">
        <v>0</v>
      </c>
      <c r="G28" s="1"/>
      <c r="H28" s="1"/>
      <c r="I28" s="1"/>
    </row>
    <row r="29" spans="1:9" x14ac:dyDescent="0.2">
      <c r="B29" s="130"/>
      <c r="G29" s="1"/>
      <c r="H29" s="1"/>
      <c r="I29" s="1"/>
    </row>
    <row r="30" spans="1:9" ht="15" x14ac:dyDescent="0.25">
      <c r="A30" s="147" t="s">
        <v>180</v>
      </c>
      <c r="B30" s="301"/>
      <c r="C30" s="301"/>
      <c r="D30" s="301"/>
      <c r="G30" s="1"/>
      <c r="H30" s="1"/>
      <c r="I30" s="1"/>
    </row>
    <row r="31" spans="1:9" ht="15" x14ac:dyDescent="0.25">
      <c r="A31" s="147" t="s">
        <v>170</v>
      </c>
      <c r="B31" s="149">
        <f>'Unit Costs'!$B$47*10*'Unit Costs'!F27</f>
        <v>0</v>
      </c>
      <c r="C31" s="149">
        <f>'Unit Costs'!$B$47*10*'Unit Costs'!G27</f>
        <v>0</v>
      </c>
      <c r="D31" s="149">
        <f>'Unit Costs'!$B$47*10*'Unit Costs'!H27</f>
        <v>0</v>
      </c>
    </row>
    <row r="32" spans="1:9" ht="15" x14ac:dyDescent="0.25">
      <c r="A32" s="147" t="s">
        <v>172</v>
      </c>
      <c r="B32" s="149">
        <f>'Unit Costs'!$B$47*10*'Unit Costs'!F28</f>
        <v>0</v>
      </c>
      <c r="C32" s="149">
        <f>'Unit Costs'!$B$47*10*'Unit Costs'!G28</f>
        <v>0</v>
      </c>
      <c r="D32" s="149">
        <f>'Unit Costs'!$B$47*10*'Unit Costs'!H28</f>
        <v>0</v>
      </c>
    </row>
    <row r="33" spans="1:5" ht="15" x14ac:dyDescent="0.25">
      <c r="A33" s="147" t="s">
        <v>173</v>
      </c>
      <c r="B33" s="149">
        <f>'Unit Costs'!$B$47*10*'Unit Costs'!F29</f>
        <v>0</v>
      </c>
      <c r="C33" s="149">
        <f>'Unit Costs'!$B$47*10*'Unit Costs'!G29</f>
        <v>0</v>
      </c>
      <c r="D33" s="149">
        <f>'Unit Costs'!$B$47*10*'Unit Costs'!H29</f>
        <v>0</v>
      </c>
    </row>
    <row r="34" spans="1:5" x14ac:dyDescent="0.2">
      <c r="B34" s="130"/>
    </row>
    <row r="35" spans="1:5" ht="15" x14ac:dyDescent="0.25">
      <c r="A35" s="147" t="s">
        <v>181</v>
      </c>
      <c r="B35" s="149">
        <f>'Unit Costs'!B9</f>
        <v>0</v>
      </c>
    </row>
    <row r="37" spans="1:5" x14ac:dyDescent="0.2">
      <c r="E37" s="127"/>
    </row>
  </sheetData>
  <sheetProtection password="EB12" sheet="1" objects="1" scenarios="1" selectLockedCells="1"/>
  <mergeCells count="11">
    <mergeCell ref="F4:I4"/>
    <mergeCell ref="F12:I12"/>
    <mergeCell ref="A1:I1"/>
    <mergeCell ref="A2:I2"/>
    <mergeCell ref="B30:D30"/>
    <mergeCell ref="B4:D4"/>
    <mergeCell ref="B11:D11"/>
    <mergeCell ref="B15:D15"/>
    <mergeCell ref="A20:D20"/>
    <mergeCell ref="B21:D21"/>
    <mergeCell ref="A10:D10"/>
  </mergeCells>
  <hyperlinks>
    <hyperlink ref="F28" r:id="rId1"/>
    <hyperlink ref="F27" r:id="rId2"/>
  </hyperlinks>
  <pageMargins left="0.5" right="0.5" top="0.5" bottom="0.5" header="0.2" footer="0.33"/>
  <pageSetup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I35"/>
  <sheetViews>
    <sheetView zoomScaleNormal="100" workbookViewId="0">
      <selection activeCell="A3" sqref="A3"/>
    </sheetView>
  </sheetViews>
  <sheetFormatPr defaultRowHeight="12.75" x14ac:dyDescent="0.2"/>
  <cols>
    <col min="1" max="1" width="25.5703125" customWidth="1"/>
    <col min="2" max="2" width="11.7109375" customWidth="1"/>
    <col min="3" max="3" width="10.85546875" customWidth="1"/>
    <col min="4" max="4" width="10.5703125" customWidth="1"/>
    <col min="5" max="5" width="3.85546875" customWidth="1"/>
    <col min="6" max="6" width="23.85546875" customWidth="1"/>
    <col min="7" max="7" width="11.42578125" customWidth="1"/>
    <col min="8" max="8" width="11.28515625" customWidth="1"/>
    <col min="9" max="9" width="11.5703125" customWidth="1"/>
    <col min="257" max="257" width="25.5703125" customWidth="1"/>
    <col min="258" max="258" width="11.7109375" customWidth="1"/>
    <col min="259" max="259" width="10.85546875" customWidth="1"/>
    <col min="260" max="260" width="10.5703125" customWidth="1"/>
    <col min="261" max="261" width="3.85546875" customWidth="1"/>
    <col min="262" max="262" width="14" customWidth="1"/>
    <col min="263" max="263" width="11.42578125" customWidth="1"/>
    <col min="264" max="264" width="11.28515625" customWidth="1"/>
    <col min="265" max="265" width="11.5703125" customWidth="1"/>
    <col min="513" max="513" width="25.5703125" customWidth="1"/>
    <col min="514" max="514" width="11.7109375" customWidth="1"/>
    <col min="515" max="515" width="10.85546875" customWidth="1"/>
    <col min="516" max="516" width="10.5703125" customWidth="1"/>
    <col min="517" max="517" width="3.85546875" customWidth="1"/>
    <col min="518" max="518" width="14" customWidth="1"/>
    <col min="519" max="519" width="11.42578125" customWidth="1"/>
    <col min="520" max="520" width="11.28515625" customWidth="1"/>
    <col min="521" max="521" width="11.5703125" customWidth="1"/>
    <col min="769" max="769" width="25.5703125" customWidth="1"/>
    <col min="770" max="770" width="11.7109375" customWidth="1"/>
    <col min="771" max="771" width="10.85546875" customWidth="1"/>
    <col min="772" max="772" width="10.5703125" customWidth="1"/>
    <col min="773" max="773" width="3.85546875" customWidth="1"/>
    <col min="774" max="774" width="14" customWidth="1"/>
    <col min="775" max="775" width="11.42578125" customWidth="1"/>
    <col min="776" max="776" width="11.28515625" customWidth="1"/>
    <col min="777" max="777" width="11.5703125" customWidth="1"/>
    <col min="1025" max="1025" width="25.5703125" customWidth="1"/>
    <col min="1026" max="1026" width="11.7109375" customWidth="1"/>
    <col min="1027" max="1027" width="10.85546875" customWidth="1"/>
    <col min="1028" max="1028" width="10.5703125" customWidth="1"/>
    <col min="1029" max="1029" width="3.85546875" customWidth="1"/>
    <col min="1030" max="1030" width="14" customWidth="1"/>
    <col min="1031" max="1031" width="11.42578125" customWidth="1"/>
    <col min="1032" max="1032" width="11.28515625" customWidth="1"/>
    <col min="1033" max="1033" width="11.5703125" customWidth="1"/>
    <col min="1281" max="1281" width="25.5703125" customWidth="1"/>
    <col min="1282" max="1282" width="11.7109375" customWidth="1"/>
    <col min="1283" max="1283" width="10.85546875" customWidth="1"/>
    <col min="1284" max="1284" width="10.5703125" customWidth="1"/>
    <col min="1285" max="1285" width="3.85546875" customWidth="1"/>
    <col min="1286" max="1286" width="14" customWidth="1"/>
    <col min="1287" max="1287" width="11.42578125" customWidth="1"/>
    <col min="1288" max="1288" width="11.28515625" customWidth="1"/>
    <col min="1289" max="1289" width="11.5703125" customWidth="1"/>
    <col min="1537" max="1537" width="25.5703125" customWidth="1"/>
    <col min="1538" max="1538" width="11.7109375" customWidth="1"/>
    <col min="1539" max="1539" width="10.85546875" customWidth="1"/>
    <col min="1540" max="1540" width="10.5703125" customWidth="1"/>
    <col min="1541" max="1541" width="3.85546875" customWidth="1"/>
    <col min="1542" max="1542" width="14" customWidth="1"/>
    <col min="1543" max="1543" width="11.42578125" customWidth="1"/>
    <col min="1544" max="1544" width="11.28515625" customWidth="1"/>
    <col min="1545" max="1545" width="11.5703125" customWidth="1"/>
    <col min="1793" max="1793" width="25.5703125" customWidth="1"/>
    <col min="1794" max="1794" width="11.7109375" customWidth="1"/>
    <col min="1795" max="1795" width="10.85546875" customWidth="1"/>
    <col min="1796" max="1796" width="10.5703125" customWidth="1"/>
    <col min="1797" max="1797" width="3.85546875" customWidth="1"/>
    <col min="1798" max="1798" width="14" customWidth="1"/>
    <col min="1799" max="1799" width="11.42578125" customWidth="1"/>
    <col min="1800" max="1800" width="11.28515625" customWidth="1"/>
    <col min="1801" max="1801" width="11.5703125" customWidth="1"/>
    <col min="2049" max="2049" width="25.5703125" customWidth="1"/>
    <col min="2050" max="2050" width="11.7109375" customWidth="1"/>
    <col min="2051" max="2051" width="10.85546875" customWidth="1"/>
    <col min="2052" max="2052" width="10.5703125" customWidth="1"/>
    <col min="2053" max="2053" width="3.85546875" customWidth="1"/>
    <col min="2054" max="2054" width="14" customWidth="1"/>
    <col min="2055" max="2055" width="11.42578125" customWidth="1"/>
    <col min="2056" max="2056" width="11.28515625" customWidth="1"/>
    <col min="2057" max="2057" width="11.5703125" customWidth="1"/>
    <col min="2305" max="2305" width="25.5703125" customWidth="1"/>
    <col min="2306" max="2306" width="11.7109375" customWidth="1"/>
    <col min="2307" max="2307" width="10.85546875" customWidth="1"/>
    <col min="2308" max="2308" width="10.5703125" customWidth="1"/>
    <col min="2309" max="2309" width="3.85546875" customWidth="1"/>
    <col min="2310" max="2310" width="14" customWidth="1"/>
    <col min="2311" max="2311" width="11.42578125" customWidth="1"/>
    <col min="2312" max="2312" width="11.28515625" customWidth="1"/>
    <col min="2313" max="2313" width="11.5703125" customWidth="1"/>
    <col min="2561" max="2561" width="25.5703125" customWidth="1"/>
    <col min="2562" max="2562" width="11.7109375" customWidth="1"/>
    <col min="2563" max="2563" width="10.85546875" customWidth="1"/>
    <col min="2564" max="2564" width="10.5703125" customWidth="1"/>
    <col min="2565" max="2565" width="3.85546875" customWidth="1"/>
    <col min="2566" max="2566" width="14" customWidth="1"/>
    <col min="2567" max="2567" width="11.42578125" customWidth="1"/>
    <col min="2568" max="2568" width="11.28515625" customWidth="1"/>
    <col min="2569" max="2569" width="11.5703125" customWidth="1"/>
    <col min="2817" max="2817" width="25.5703125" customWidth="1"/>
    <col min="2818" max="2818" width="11.7109375" customWidth="1"/>
    <col min="2819" max="2819" width="10.85546875" customWidth="1"/>
    <col min="2820" max="2820" width="10.5703125" customWidth="1"/>
    <col min="2821" max="2821" width="3.85546875" customWidth="1"/>
    <col min="2822" max="2822" width="14" customWidth="1"/>
    <col min="2823" max="2823" width="11.42578125" customWidth="1"/>
    <col min="2824" max="2824" width="11.28515625" customWidth="1"/>
    <col min="2825" max="2825" width="11.5703125" customWidth="1"/>
    <col min="3073" max="3073" width="25.5703125" customWidth="1"/>
    <col min="3074" max="3074" width="11.7109375" customWidth="1"/>
    <col min="3075" max="3075" width="10.85546875" customWidth="1"/>
    <col min="3076" max="3076" width="10.5703125" customWidth="1"/>
    <col min="3077" max="3077" width="3.85546875" customWidth="1"/>
    <col min="3078" max="3078" width="14" customWidth="1"/>
    <col min="3079" max="3079" width="11.42578125" customWidth="1"/>
    <col min="3080" max="3080" width="11.28515625" customWidth="1"/>
    <col min="3081" max="3081" width="11.5703125" customWidth="1"/>
    <col min="3329" max="3329" width="25.5703125" customWidth="1"/>
    <col min="3330" max="3330" width="11.7109375" customWidth="1"/>
    <col min="3331" max="3331" width="10.85546875" customWidth="1"/>
    <col min="3332" max="3332" width="10.5703125" customWidth="1"/>
    <col min="3333" max="3333" width="3.85546875" customWidth="1"/>
    <col min="3334" max="3334" width="14" customWidth="1"/>
    <col min="3335" max="3335" width="11.42578125" customWidth="1"/>
    <col min="3336" max="3336" width="11.28515625" customWidth="1"/>
    <col min="3337" max="3337" width="11.5703125" customWidth="1"/>
    <col min="3585" max="3585" width="25.5703125" customWidth="1"/>
    <col min="3586" max="3586" width="11.7109375" customWidth="1"/>
    <col min="3587" max="3587" width="10.85546875" customWidth="1"/>
    <col min="3588" max="3588" width="10.5703125" customWidth="1"/>
    <col min="3589" max="3589" width="3.85546875" customWidth="1"/>
    <col min="3590" max="3590" width="14" customWidth="1"/>
    <col min="3591" max="3591" width="11.42578125" customWidth="1"/>
    <col min="3592" max="3592" width="11.28515625" customWidth="1"/>
    <col min="3593" max="3593" width="11.5703125" customWidth="1"/>
    <col min="3841" max="3841" width="25.5703125" customWidth="1"/>
    <col min="3842" max="3842" width="11.7109375" customWidth="1"/>
    <col min="3843" max="3843" width="10.85546875" customWidth="1"/>
    <col min="3844" max="3844" width="10.5703125" customWidth="1"/>
    <col min="3845" max="3845" width="3.85546875" customWidth="1"/>
    <col min="3846" max="3846" width="14" customWidth="1"/>
    <col min="3847" max="3847" width="11.42578125" customWidth="1"/>
    <col min="3848" max="3848" width="11.28515625" customWidth="1"/>
    <col min="3849" max="3849" width="11.5703125" customWidth="1"/>
    <col min="4097" max="4097" width="25.5703125" customWidth="1"/>
    <col min="4098" max="4098" width="11.7109375" customWidth="1"/>
    <col min="4099" max="4099" width="10.85546875" customWidth="1"/>
    <col min="4100" max="4100" width="10.5703125" customWidth="1"/>
    <col min="4101" max="4101" width="3.85546875" customWidth="1"/>
    <col min="4102" max="4102" width="14" customWidth="1"/>
    <col min="4103" max="4103" width="11.42578125" customWidth="1"/>
    <col min="4104" max="4104" width="11.28515625" customWidth="1"/>
    <col min="4105" max="4105" width="11.5703125" customWidth="1"/>
    <col min="4353" max="4353" width="25.5703125" customWidth="1"/>
    <col min="4354" max="4354" width="11.7109375" customWidth="1"/>
    <col min="4355" max="4355" width="10.85546875" customWidth="1"/>
    <col min="4356" max="4356" width="10.5703125" customWidth="1"/>
    <col min="4357" max="4357" width="3.85546875" customWidth="1"/>
    <col min="4358" max="4358" width="14" customWidth="1"/>
    <col min="4359" max="4359" width="11.42578125" customWidth="1"/>
    <col min="4360" max="4360" width="11.28515625" customWidth="1"/>
    <col min="4361" max="4361" width="11.5703125" customWidth="1"/>
    <col min="4609" max="4609" width="25.5703125" customWidth="1"/>
    <col min="4610" max="4610" width="11.7109375" customWidth="1"/>
    <col min="4611" max="4611" width="10.85546875" customWidth="1"/>
    <col min="4612" max="4612" width="10.5703125" customWidth="1"/>
    <col min="4613" max="4613" width="3.85546875" customWidth="1"/>
    <col min="4614" max="4614" width="14" customWidth="1"/>
    <col min="4615" max="4615" width="11.42578125" customWidth="1"/>
    <col min="4616" max="4616" width="11.28515625" customWidth="1"/>
    <col min="4617" max="4617" width="11.5703125" customWidth="1"/>
    <col min="4865" max="4865" width="25.5703125" customWidth="1"/>
    <col min="4866" max="4866" width="11.7109375" customWidth="1"/>
    <col min="4867" max="4867" width="10.85546875" customWidth="1"/>
    <col min="4868" max="4868" width="10.5703125" customWidth="1"/>
    <col min="4869" max="4869" width="3.85546875" customWidth="1"/>
    <col min="4870" max="4870" width="14" customWidth="1"/>
    <col min="4871" max="4871" width="11.42578125" customWidth="1"/>
    <col min="4872" max="4872" width="11.28515625" customWidth="1"/>
    <col min="4873" max="4873" width="11.5703125" customWidth="1"/>
    <col min="5121" max="5121" width="25.5703125" customWidth="1"/>
    <col min="5122" max="5122" width="11.7109375" customWidth="1"/>
    <col min="5123" max="5123" width="10.85546875" customWidth="1"/>
    <col min="5124" max="5124" width="10.5703125" customWidth="1"/>
    <col min="5125" max="5125" width="3.85546875" customWidth="1"/>
    <col min="5126" max="5126" width="14" customWidth="1"/>
    <col min="5127" max="5127" width="11.42578125" customWidth="1"/>
    <col min="5128" max="5128" width="11.28515625" customWidth="1"/>
    <col min="5129" max="5129" width="11.5703125" customWidth="1"/>
    <col min="5377" max="5377" width="25.5703125" customWidth="1"/>
    <col min="5378" max="5378" width="11.7109375" customWidth="1"/>
    <col min="5379" max="5379" width="10.85546875" customWidth="1"/>
    <col min="5380" max="5380" width="10.5703125" customWidth="1"/>
    <col min="5381" max="5381" width="3.85546875" customWidth="1"/>
    <col min="5382" max="5382" width="14" customWidth="1"/>
    <col min="5383" max="5383" width="11.42578125" customWidth="1"/>
    <col min="5384" max="5384" width="11.28515625" customWidth="1"/>
    <col min="5385" max="5385" width="11.5703125" customWidth="1"/>
    <col min="5633" max="5633" width="25.5703125" customWidth="1"/>
    <col min="5634" max="5634" width="11.7109375" customWidth="1"/>
    <col min="5635" max="5635" width="10.85546875" customWidth="1"/>
    <col min="5636" max="5636" width="10.5703125" customWidth="1"/>
    <col min="5637" max="5637" width="3.85546875" customWidth="1"/>
    <col min="5638" max="5638" width="14" customWidth="1"/>
    <col min="5639" max="5639" width="11.42578125" customWidth="1"/>
    <col min="5640" max="5640" width="11.28515625" customWidth="1"/>
    <col min="5641" max="5641" width="11.5703125" customWidth="1"/>
    <col min="5889" max="5889" width="25.5703125" customWidth="1"/>
    <col min="5890" max="5890" width="11.7109375" customWidth="1"/>
    <col min="5891" max="5891" width="10.85546875" customWidth="1"/>
    <col min="5892" max="5892" width="10.5703125" customWidth="1"/>
    <col min="5893" max="5893" width="3.85546875" customWidth="1"/>
    <col min="5894" max="5894" width="14" customWidth="1"/>
    <col min="5895" max="5895" width="11.42578125" customWidth="1"/>
    <col min="5896" max="5896" width="11.28515625" customWidth="1"/>
    <col min="5897" max="5897" width="11.5703125" customWidth="1"/>
    <col min="6145" max="6145" width="25.5703125" customWidth="1"/>
    <col min="6146" max="6146" width="11.7109375" customWidth="1"/>
    <col min="6147" max="6147" width="10.85546875" customWidth="1"/>
    <col min="6148" max="6148" width="10.5703125" customWidth="1"/>
    <col min="6149" max="6149" width="3.85546875" customWidth="1"/>
    <col min="6150" max="6150" width="14" customWidth="1"/>
    <col min="6151" max="6151" width="11.42578125" customWidth="1"/>
    <col min="6152" max="6152" width="11.28515625" customWidth="1"/>
    <col min="6153" max="6153" width="11.5703125" customWidth="1"/>
    <col min="6401" max="6401" width="25.5703125" customWidth="1"/>
    <col min="6402" max="6402" width="11.7109375" customWidth="1"/>
    <col min="6403" max="6403" width="10.85546875" customWidth="1"/>
    <col min="6404" max="6404" width="10.5703125" customWidth="1"/>
    <col min="6405" max="6405" width="3.85546875" customWidth="1"/>
    <col min="6406" max="6406" width="14" customWidth="1"/>
    <col min="6407" max="6407" width="11.42578125" customWidth="1"/>
    <col min="6408" max="6408" width="11.28515625" customWidth="1"/>
    <col min="6409" max="6409" width="11.5703125" customWidth="1"/>
    <col min="6657" max="6657" width="25.5703125" customWidth="1"/>
    <col min="6658" max="6658" width="11.7109375" customWidth="1"/>
    <col min="6659" max="6659" width="10.85546875" customWidth="1"/>
    <col min="6660" max="6660" width="10.5703125" customWidth="1"/>
    <col min="6661" max="6661" width="3.85546875" customWidth="1"/>
    <col min="6662" max="6662" width="14" customWidth="1"/>
    <col min="6663" max="6663" width="11.42578125" customWidth="1"/>
    <col min="6664" max="6664" width="11.28515625" customWidth="1"/>
    <col min="6665" max="6665" width="11.5703125" customWidth="1"/>
    <col min="6913" max="6913" width="25.5703125" customWidth="1"/>
    <col min="6914" max="6914" width="11.7109375" customWidth="1"/>
    <col min="6915" max="6915" width="10.85546875" customWidth="1"/>
    <col min="6916" max="6916" width="10.5703125" customWidth="1"/>
    <col min="6917" max="6917" width="3.85546875" customWidth="1"/>
    <col min="6918" max="6918" width="14" customWidth="1"/>
    <col min="6919" max="6919" width="11.42578125" customWidth="1"/>
    <col min="6920" max="6920" width="11.28515625" customWidth="1"/>
    <col min="6921" max="6921" width="11.5703125" customWidth="1"/>
    <col min="7169" max="7169" width="25.5703125" customWidth="1"/>
    <col min="7170" max="7170" width="11.7109375" customWidth="1"/>
    <col min="7171" max="7171" width="10.85546875" customWidth="1"/>
    <col min="7172" max="7172" width="10.5703125" customWidth="1"/>
    <col min="7173" max="7173" width="3.85546875" customWidth="1"/>
    <col min="7174" max="7174" width="14" customWidth="1"/>
    <col min="7175" max="7175" width="11.42578125" customWidth="1"/>
    <col min="7176" max="7176" width="11.28515625" customWidth="1"/>
    <col min="7177" max="7177" width="11.5703125" customWidth="1"/>
    <col min="7425" max="7425" width="25.5703125" customWidth="1"/>
    <col min="7426" max="7426" width="11.7109375" customWidth="1"/>
    <col min="7427" max="7427" width="10.85546875" customWidth="1"/>
    <col min="7428" max="7428" width="10.5703125" customWidth="1"/>
    <col min="7429" max="7429" width="3.85546875" customWidth="1"/>
    <col min="7430" max="7430" width="14" customWidth="1"/>
    <col min="7431" max="7431" width="11.42578125" customWidth="1"/>
    <col min="7432" max="7432" width="11.28515625" customWidth="1"/>
    <col min="7433" max="7433" width="11.5703125" customWidth="1"/>
    <col min="7681" max="7681" width="25.5703125" customWidth="1"/>
    <col min="7682" max="7682" width="11.7109375" customWidth="1"/>
    <col min="7683" max="7683" width="10.85546875" customWidth="1"/>
    <col min="7684" max="7684" width="10.5703125" customWidth="1"/>
    <col min="7685" max="7685" width="3.85546875" customWidth="1"/>
    <col min="7686" max="7686" width="14" customWidth="1"/>
    <col min="7687" max="7687" width="11.42578125" customWidth="1"/>
    <col min="7688" max="7688" width="11.28515625" customWidth="1"/>
    <col min="7689" max="7689" width="11.5703125" customWidth="1"/>
    <col min="7937" max="7937" width="25.5703125" customWidth="1"/>
    <col min="7938" max="7938" width="11.7109375" customWidth="1"/>
    <col min="7939" max="7939" width="10.85546875" customWidth="1"/>
    <col min="7940" max="7940" width="10.5703125" customWidth="1"/>
    <col min="7941" max="7941" width="3.85546875" customWidth="1"/>
    <col min="7942" max="7942" width="14" customWidth="1"/>
    <col min="7943" max="7943" width="11.42578125" customWidth="1"/>
    <col min="7944" max="7944" width="11.28515625" customWidth="1"/>
    <col min="7945" max="7945" width="11.5703125" customWidth="1"/>
    <col min="8193" max="8193" width="25.5703125" customWidth="1"/>
    <col min="8194" max="8194" width="11.7109375" customWidth="1"/>
    <col min="8195" max="8195" width="10.85546875" customWidth="1"/>
    <col min="8196" max="8196" width="10.5703125" customWidth="1"/>
    <col min="8197" max="8197" width="3.85546875" customWidth="1"/>
    <col min="8198" max="8198" width="14" customWidth="1"/>
    <col min="8199" max="8199" width="11.42578125" customWidth="1"/>
    <col min="8200" max="8200" width="11.28515625" customWidth="1"/>
    <col min="8201" max="8201" width="11.5703125" customWidth="1"/>
    <col min="8449" max="8449" width="25.5703125" customWidth="1"/>
    <col min="8450" max="8450" width="11.7109375" customWidth="1"/>
    <col min="8451" max="8451" width="10.85546875" customWidth="1"/>
    <col min="8452" max="8452" width="10.5703125" customWidth="1"/>
    <col min="8453" max="8453" width="3.85546875" customWidth="1"/>
    <col min="8454" max="8454" width="14" customWidth="1"/>
    <col min="8455" max="8455" width="11.42578125" customWidth="1"/>
    <col min="8456" max="8456" width="11.28515625" customWidth="1"/>
    <col min="8457" max="8457" width="11.5703125" customWidth="1"/>
    <col min="8705" max="8705" width="25.5703125" customWidth="1"/>
    <col min="8706" max="8706" width="11.7109375" customWidth="1"/>
    <col min="8707" max="8707" width="10.85546875" customWidth="1"/>
    <col min="8708" max="8708" width="10.5703125" customWidth="1"/>
    <col min="8709" max="8709" width="3.85546875" customWidth="1"/>
    <col min="8710" max="8710" width="14" customWidth="1"/>
    <col min="8711" max="8711" width="11.42578125" customWidth="1"/>
    <col min="8712" max="8712" width="11.28515625" customWidth="1"/>
    <col min="8713" max="8713" width="11.5703125" customWidth="1"/>
    <col min="8961" max="8961" width="25.5703125" customWidth="1"/>
    <col min="8962" max="8962" width="11.7109375" customWidth="1"/>
    <col min="8963" max="8963" width="10.85546875" customWidth="1"/>
    <col min="8964" max="8964" width="10.5703125" customWidth="1"/>
    <col min="8965" max="8965" width="3.85546875" customWidth="1"/>
    <col min="8966" max="8966" width="14" customWidth="1"/>
    <col min="8967" max="8967" width="11.42578125" customWidth="1"/>
    <col min="8968" max="8968" width="11.28515625" customWidth="1"/>
    <col min="8969" max="8969" width="11.5703125" customWidth="1"/>
    <col min="9217" max="9217" width="25.5703125" customWidth="1"/>
    <col min="9218" max="9218" width="11.7109375" customWidth="1"/>
    <col min="9219" max="9219" width="10.85546875" customWidth="1"/>
    <col min="9220" max="9220" width="10.5703125" customWidth="1"/>
    <col min="9221" max="9221" width="3.85546875" customWidth="1"/>
    <col min="9222" max="9222" width="14" customWidth="1"/>
    <col min="9223" max="9223" width="11.42578125" customWidth="1"/>
    <col min="9224" max="9224" width="11.28515625" customWidth="1"/>
    <col min="9225" max="9225" width="11.5703125" customWidth="1"/>
    <col min="9473" max="9473" width="25.5703125" customWidth="1"/>
    <col min="9474" max="9474" width="11.7109375" customWidth="1"/>
    <col min="9475" max="9475" width="10.85546875" customWidth="1"/>
    <col min="9476" max="9476" width="10.5703125" customWidth="1"/>
    <col min="9477" max="9477" width="3.85546875" customWidth="1"/>
    <col min="9478" max="9478" width="14" customWidth="1"/>
    <col min="9479" max="9479" width="11.42578125" customWidth="1"/>
    <col min="9480" max="9480" width="11.28515625" customWidth="1"/>
    <col min="9481" max="9481" width="11.5703125" customWidth="1"/>
    <col min="9729" max="9729" width="25.5703125" customWidth="1"/>
    <col min="9730" max="9730" width="11.7109375" customWidth="1"/>
    <col min="9731" max="9731" width="10.85546875" customWidth="1"/>
    <col min="9732" max="9732" width="10.5703125" customWidth="1"/>
    <col min="9733" max="9733" width="3.85546875" customWidth="1"/>
    <col min="9734" max="9734" width="14" customWidth="1"/>
    <col min="9735" max="9735" width="11.42578125" customWidth="1"/>
    <col min="9736" max="9736" width="11.28515625" customWidth="1"/>
    <col min="9737" max="9737" width="11.5703125" customWidth="1"/>
    <col min="9985" max="9985" width="25.5703125" customWidth="1"/>
    <col min="9986" max="9986" width="11.7109375" customWidth="1"/>
    <col min="9987" max="9987" width="10.85546875" customWidth="1"/>
    <col min="9988" max="9988" width="10.5703125" customWidth="1"/>
    <col min="9989" max="9989" width="3.85546875" customWidth="1"/>
    <col min="9990" max="9990" width="14" customWidth="1"/>
    <col min="9991" max="9991" width="11.42578125" customWidth="1"/>
    <col min="9992" max="9992" width="11.28515625" customWidth="1"/>
    <col min="9993" max="9993" width="11.5703125" customWidth="1"/>
    <col min="10241" max="10241" width="25.5703125" customWidth="1"/>
    <col min="10242" max="10242" width="11.7109375" customWidth="1"/>
    <col min="10243" max="10243" width="10.85546875" customWidth="1"/>
    <col min="10244" max="10244" width="10.5703125" customWidth="1"/>
    <col min="10245" max="10245" width="3.85546875" customWidth="1"/>
    <col min="10246" max="10246" width="14" customWidth="1"/>
    <col min="10247" max="10247" width="11.42578125" customWidth="1"/>
    <col min="10248" max="10248" width="11.28515625" customWidth="1"/>
    <col min="10249" max="10249" width="11.5703125" customWidth="1"/>
    <col min="10497" max="10497" width="25.5703125" customWidth="1"/>
    <col min="10498" max="10498" width="11.7109375" customWidth="1"/>
    <col min="10499" max="10499" width="10.85546875" customWidth="1"/>
    <col min="10500" max="10500" width="10.5703125" customWidth="1"/>
    <col min="10501" max="10501" width="3.85546875" customWidth="1"/>
    <col min="10502" max="10502" width="14" customWidth="1"/>
    <col min="10503" max="10503" width="11.42578125" customWidth="1"/>
    <col min="10504" max="10504" width="11.28515625" customWidth="1"/>
    <col min="10505" max="10505" width="11.5703125" customWidth="1"/>
    <col min="10753" max="10753" width="25.5703125" customWidth="1"/>
    <col min="10754" max="10754" width="11.7109375" customWidth="1"/>
    <col min="10755" max="10755" width="10.85546875" customWidth="1"/>
    <col min="10756" max="10756" width="10.5703125" customWidth="1"/>
    <col min="10757" max="10757" width="3.85546875" customWidth="1"/>
    <col min="10758" max="10758" width="14" customWidth="1"/>
    <col min="10759" max="10759" width="11.42578125" customWidth="1"/>
    <col min="10760" max="10760" width="11.28515625" customWidth="1"/>
    <col min="10761" max="10761" width="11.5703125" customWidth="1"/>
    <col min="11009" max="11009" width="25.5703125" customWidth="1"/>
    <col min="11010" max="11010" width="11.7109375" customWidth="1"/>
    <col min="11011" max="11011" width="10.85546875" customWidth="1"/>
    <col min="11012" max="11012" width="10.5703125" customWidth="1"/>
    <col min="11013" max="11013" width="3.85546875" customWidth="1"/>
    <col min="11014" max="11014" width="14" customWidth="1"/>
    <col min="11015" max="11015" width="11.42578125" customWidth="1"/>
    <col min="11016" max="11016" width="11.28515625" customWidth="1"/>
    <col min="11017" max="11017" width="11.5703125" customWidth="1"/>
    <col min="11265" max="11265" width="25.5703125" customWidth="1"/>
    <col min="11266" max="11266" width="11.7109375" customWidth="1"/>
    <col min="11267" max="11267" width="10.85546875" customWidth="1"/>
    <col min="11268" max="11268" width="10.5703125" customWidth="1"/>
    <col min="11269" max="11269" width="3.85546875" customWidth="1"/>
    <col min="11270" max="11270" width="14" customWidth="1"/>
    <col min="11271" max="11271" width="11.42578125" customWidth="1"/>
    <col min="11272" max="11272" width="11.28515625" customWidth="1"/>
    <col min="11273" max="11273" width="11.5703125" customWidth="1"/>
    <col min="11521" max="11521" width="25.5703125" customWidth="1"/>
    <col min="11522" max="11522" width="11.7109375" customWidth="1"/>
    <col min="11523" max="11523" width="10.85546875" customWidth="1"/>
    <col min="11524" max="11524" width="10.5703125" customWidth="1"/>
    <col min="11525" max="11525" width="3.85546875" customWidth="1"/>
    <col min="11526" max="11526" width="14" customWidth="1"/>
    <col min="11527" max="11527" width="11.42578125" customWidth="1"/>
    <col min="11528" max="11528" width="11.28515625" customWidth="1"/>
    <col min="11529" max="11529" width="11.5703125" customWidth="1"/>
    <col min="11777" max="11777" width="25.5703125" customWidth="1"/>
    <col min="11778" max="11778" width="11.7109375" customWidth="1"/>
    <col min="11779" max="11779" width="10.85546875" customWidth="1"/>
    <col min="11780" max="11780" width="10.5703125" customWidth="1"/>
    <col min="11781" max="11781" width="3.85546875" customWidth="1"/>
    <col min="11782" max="11782" width="14" customWidth="1"/>
    <col min="11783" max="11783" width="11.42578125" customWidth="1"/>
    <col min="11784" max="11784" width="11.28515625" customWidth="1"/>
    <col min="11785" max="11785" width="11.5703125" customWidth="1"/>
    <col min="12033" max="12033" width="25.5703125" customWidth="1"/>
    <col min="12034" max="12034" width="11.7109375" customWidth="1"/>
    <col min="12035" max="12035" width="10.85546875" customWidth="1"/>
    <col min="12036" max="12036" width="10.5703125" customWidth="1"/>
    <col min="12037" max="12037" width="3.85546875" customWidth="1"/>
    <col min="12038" max="12038" width="14" customWidth="1"/>
    <col min="12039" max="12039" width="11.42578125" customWidth="1"/>
    <col min="12040" max="12040" width="11.28515625" customWidth="1"/>
    <col min="12041" max="12041" width="11.5703125" customWidth="1"/>
    <col min="12289" max="12289" width="25.5703125" customWidth="1"/>
    <col min="12290" max="12290" width="11.7109375" customWidth="1"/>
    <col min="12291" max="12291" width="10.85546875" customWidth="1"/>
    <col min="12292" max="12292" width="10.5703125" customWidth="1"/>
    <col min="12293" max="12293" width="3.85546875" customWidth="1"/>
    <col min="12294" max="12294" width="14" customWidth="1"/>
    <col min="12295" max="12295" width="11.42578125" customWidth="1"/>
    <col min="12296" max="12296" width="11.28515625" customWidth="1"/>
    <col min="12297" max="12297" width="11.5703125" customWidth="1"/>
    <col min="12545" max="12545" width="25.5703125" customWidth="1"/>
    <col min="12546" max="12546" width="11.7109375" customWidth="1"/>
    <col min="12547" max="12547" width="10.85546875" customWidth="1"/>
    <col min="12548" max="12548" width="10.5703125" customWidth="1"/>
    <col min="12549" max="12549" width="3.85546875" customWidth="1"/>
    <col min="12550" max="12550" width="14" customWidth="1"/>
    <col min="12551" max="12551" width="11.42578125" customWidth="1"/>
    <col min="12552" max="12552" width="11.28515625" customWidth="1"/>
    <col min="12553" max="12553" width="11.5703125" customWidth="1"/>
    <col min="12801" max="12801" width="25.5703125" customWidth="1"/>
    <col min="12802" max="12802" width="11.7109375" customWidth="1"/>
    <col min="12803" max="12803" width="10.85546875" customWidth="1"/>
    <col min="12804" max="12804" width="10.5703125" customWidth="1"/>
    <col min="12805" max="12805" width="3.85546875" customWidth="1"/>
    <col min="12806" max="12806" width="14" customWidth="1"/>
    <col min="12807" max="12807" width="11.42578125" customWidth="1"/>
    <col min="12808" max="12808" width="11.28515625" customWidth="1"/>
    <col min="12809" max="12809" width="11.5703125" customWidth="1"/>
    <col min="13057" max="13057" width="25.5703125" customWidth="1"/>
    <col min="13058" max="13058" width="11.7109375" customWidth="1"/>
    <col min="13059" max="13059" width="10.85546875" customWidth="1"/>
    <col min="13060" max="13060" width="10.5703125" customWidth="1"/>
    <col min="13061" max="13061" width="3.85546875" customWidth="1"/>
    <col min="13062" max="13062" width="14" customWidth="1"/>
    <col min="13063" max="13063" width="11.42578125" customWidth="1"/>
    <col min="13064" max="13064" width="11.28515625" customWidth="1"/>
    <col min="13065" max="13065" width="11.5703125" customWidth="1"/>
    <col min="13313" max="13313" width="25.5703125" customWidth="1"/>
    <col min="13314" max="13314" width="11.7109375" customWidth="1"/>
    <col min="13315" max="13315" width="10.85546875" customWidth="1"/>
    <col min="13316" max="13316" width="10.5703125" customWidth="1"/>
    <col min="13317" max="13317" width="3.85546875" customWidth="1"/>
    <col min="13318" max="13318" width="14" customWidth="1"/>
    <col min="13319" max="13319" width="11.42578125" customWidth="1"/>
    <col min="13320" max="13320" width="11.28515625" customWidth="1"/>
    <col min="13321" max="13321" width="11.5703125" customWidth="1"/>
    <col min="13569" max="13569" width="25.5703125" customWidth="1"/>
    <col min="13570" max="13570" width="11.7109375" customWidth="1"/>
    <col min="13571" max="13571" width="10.85546875" customWidth="1"/>
    <col min="13572" max="13572" width="10.5703125" customWidth="1"/>
    <col min="13573" max="13573" width="3.85546875" customWidth="1"/>
    <col min="13574" max="13574" width="14" customWidth="1"/>
    <col min="13575" max="13575" width="11.42578125" customWidth="1"/>
    <col min="13576" max="13576" width="11.28515625" customWidth="1"/>
    <col min="13577" max="13577" width="11.5703125" customWidth="1"/>
    <col min="13825" max="13825" width="25.5703125" customWidth="1"/>
    <col min="13826" max="13826" width="11.7109375" customWidth="1"/>
    <col min="13827" max="13827" width="10.85546875" customWidth="1"/>
    <col min="13828" max="13828" width="10.5703125" customWidth="1"/>
    <col min="13829" max="13829" width="3.85546875" customWidth="1"/>
    <col min="13830" max="13830" width="14" customWidth="1"/>
    <col min="13831" max="13831" width="11.42578125" customWidth="1"/>
    <col min="13832" max="13832" width="11.28515625" customWidth="1"/>
    <col min="13833" max="13833" width="11.5703125" customWidth="1"/>
    <col min="14081" max="14081" width="25.5703125" customWidth="1"/>
    <col min="14082" max="14082" width="11.7109375" customWidth="1"/>
    <col min="14083" max="14083" width="10.85546875" customWidth="1"/>
    <col min="14084" max="14084" width="10.5703125" customWidth="1"/>
    <col min="14085" max="14085" width="3.85546875" customWidth="1"/>
    <col min="14086" max="14086" width="14" customWidth="1"/>
    <col min="14087" max="14087" width="11.42578125" customWidth="1"/>
    <col min="14088" max="14088" width="11.28515625" customWidth="1"/>
    <col min="14089" max="14089" width="11.5703125" customWidth="1"/>
    <col min="14337" max="14337" width="25.5703125" customWidth="1"/>
    <col min="14338" max="14338" width="11.7109375" customWidth="1"/>
    <col min="14339" max="14339" width="10.85546875" customWidth="1"/>
    <col min="14340" max="14340" width="10.5703125" customWidth="1"/>
    <col min="14341" max="14341" width="3.85546875" customWidth="1"/>
    <col min="14342" max="14342" width="14" customWidth="1"/>
    <col min="14343" max="14343" width="11.42578125" customWidth="1"/>
    <col min="14344" max="14344" width="11.28515625" customWidth="1"/>
    <col min="14345" max="14345" width="11.5703125" customWidth="1"/>
    <col min="14593" max="14593" width="25.5703125" customWidth="1"/>
    <col min="14594" max="14594" width="11.7109375" customWidth="1"/>
    <col min="14595" max="14595" width="10.85546875" customWidth="1"/>
    <col min="14596" max="14596" width="10.5703125" customWidth="1"/>
    <col min="14597" max="14597" width="3.85546875" customWidth="1"/>
    <col min="14598" max="14598" width="14" customWidth="1"/>
    <col min="14599" max="14599" width="11.42578125" customWidth="1"/>
    <col min="14600" max="14600" width="11.28515625" customWidth="1"/>
    <col min="14601" max="14601" width="11.5703125" customWidth="1"/>
    <col min="14849" max="14849" width="25.5703125" customWidth="1"/>
    <col min="14850" max="14850" width="11.7109375" customWidth="1"/>
    <col min="14851" max="14851" width="10.85546875" customWidth="1"/>
    <col min="14852" max="14852" width="10.5703125" customWidth="1"/>
    <col min="14853" max="14853" width="3.85546875" customWidth="1"/>
    <col min="14854" max="14854" width="14" customWidth="1"/>
    <col min="14855" max="14855" width="11.42578125" customWidth="1"/>
    <col min="14856" max="14856" width="11.28515625" customWidth="1"/>
    <col min="14857" max="14857" width="11.5703125" customWidth="1"/>
    <col min="15105" max="15105" width="25.5703125" customWidth="1"/>
    <col min="15106" max="15106" width="11.7109375" customWidth="1"/>
    <col min="15107" max="15107" width="10.85546875" customWidth="1"/>
    <col min="15108" max="15108" width="10.5703125" customWidth="1"/>
    <col min="15109" max="15109" width="3.85546875" customWidth="1"/>
    <col min="15110" max="15110" width="14" customWidth="1"/>
    <col min="15111" max="15111" width="11.42578125" customWidth="1"/>
    <col min="15112" max="15112" width="11.28515625" customWidth="1"/>
    <col min="15113" max="15113" width="11.5703125" customWidth="1"/>
    <col min="15361" max="15361" width="25.5703125" customWidth="1"/>
    <col min="15362" max="15362" width="11.7109375" customWidth="1"/>
    <col min="15363" max="15363" width="10.85546875" customWidth="1"/>
    <col min="15364" max="15364" width="10.5703125" customWidth="1"/>
    <col min="15365" max="15365" width="3.85546875" customWidth="1"/>
    <col min="15366" max="15366" width="14" customWidth="1"/>
    <col min="15367" max="15367" width="11.42578125" customWidth="1"/>
    <col min="15368" max="15368" width="11.28515625" customWidth="1"/>
    <col min="15369" max="15369" width="11.5703125" customWidth="1"/>
    <col min="15617" max="15617" width="25.5703125" customWidth="1"/>
    <col min="15618" max="15618" width="11.7109375" customWidth="1"/>
    <col min="15619" max="15619" width="10.85546875" customWidth="1"/>
    <col min="15620" max="15620" width="10.5703125" customWidth="1"/>
    <col min="15621" max="15621" width="3.85546875" customWidth="1"/>
    <col min="15622" max="15622" width="14" customWidth="1"/>
    <col min="15623" max="15623" width="11.42578125" customWidth="1"/>
    <col min="15624" max="15624" width="11.28515625" customWidth="1"/>
    <col min="15625" max="15625" width="11.5703125" customWidth="1"/>
    <col min="15873" max="15873" width="25.5703125" customWidth="1"/>
    <col min="15874" max="15874" width="11.7109375" customWidth="1"/>
    <col min="15875" max="15875" width="10.85546875" customWidth="1"/>
    <col min="15876" max="15876" width="10.5703125" customWidth="1"/>
    <col min="15877" max="15877" width="3.85546875" customWidth="1"/>
    <col min="15878" max="15878" width="14" customWidth="1"/>
    <col min="15879" max="15879" width="11.42578125" customWidth="1"/>
    <col min="15880" max="15880" width="11.28515625" customWidth="1"/>
    <col min="15881" max="15881" width="11.5703125" customWidth="1"/>
    <col min="16129" max="16129" width="25.5703125" customWidth="1"/>
    <col min="16130" max="16130" width="11.7109375" customWidth="1"/>
    <col min="16131" max="16131" width="10.85546875" customWidth="1"/>
    <col min="16132" max="16132" width="10.5703125" customWidth="1"/>
    <col min="16133" max="16133" width="3.85546875" customWidth="1"/>
    <col min="16134" max="16134" width="14" customWidth="1"/>
    <col min="16135" max="16135" width="11.42578125" customWidth="1"/>
    <col min="16136" max="16136" width="11.28515625" customWidth="1"/>
    <col min="16137" max="16137" width="11.5703125" customWidth="1"/>
  </cols>
  <sheetData>
    <row r="1" spans="1:9" ht="20.25" x14ac:dyDescent="0.3">
      <c r="A1" s="302" t="s">
        <v>182</v>
      </c>
      <c r="B1" s="302"/>
      <c r="C1" s="302"/>
      <c r="D1" s="302"/>
      <c r="E1" s="302"/>
      <c r="F1" s="302"/>
      <c r="G1" s="302"/>
      <c r="H1" s="302"/>
      <c r="I1" s="302"/>
    </row>
    <row r="2" spans="1:9" ht="12.75" customHeight="1" x14ac:dyDescent="0.25">
      <c r="A2" s="308" t="s">
        <v>183</v>
      </c>
      <c r="B2" s="308"/>
      <c r="C2" s="308"/>
      <c r="D2" s="308"/>
      <c r="E2" s="308"/>
      <c r="F2" s="308"/>
      <c r="G2" s="308"/>
      <c r="H2" s="308"/>
      <c r="I2" s="308"/>
    </row>
    <row r="3" spans="1:9" x14ac:dyDescent="0.2">
      <c r="A3" s="131"/>
    </row>
    <row r="4" spans="1:9" ht="15" x14ac:dyDescent="0.25">
      <c r="A4" s="147" t="s">
        <v>166</v>
      </c>
      <c r="B4" s="301" t="s">
        <v>167</v>
      </c>
      <c r="C4" s="301"/>
      <c r="D4" s="301"/>
      <c r="F4" s="307" t="s">
        <v>184</v>
      </c>
      <c r="G4" s="307"/>
      <c r="H4" s="307"/>
      <c r="I4" s="307"/>
    </row>
    <row r="5" spans="1:9" ht="15" x14ac:dyDescent="0.25">
      <c r="A5" s="147" t="s">
        <v>169</v>
      </c>
      <c r="B5" s="147" t="s">
        <v>71</v>
      </c>
      <c r="C5" s="147" t="s">
        <v>89</v>
      </c>
      <c r="D5" s="147" t="s">
        <v>90</v>
      </c>
      <c r="F5" s="147" t="s">
        <v>170</v>
      </c>
      <c r="G5" s="149">
        <f>B6+B12+B16+B22+B26+B28+B31+B35</f>
        <v>0</v>
      </c>
      <c r="H5" s="149">
        <f>C6+C12+C16+C22+B26+B28+C31+B35</f>
        <v>0</v>
      </c>
      <c r="I5" s="149">
        <f>D6+D12+D16+D22+B26+B28+D31+B35</f>
        <v>0</v>
      </c>
    </row>
    <row r="6" spans="1:9" ht="15" x14ac:dyDescent="0.25">
      <c r="A6" s="147" t="s">
        <v>170</v>
      </c>
      <c r="B6" s="149">
        <f>('Unit Costs'!F31*'Unit Costs'!$F$21*'Unit Costs'!$B$15)+('Unit Costs'!$F$36*'Unit Costs'!$F$21*'Unit Costs'!$B$15)</f>
        <v>0</v>
      </c>
      <c r="C6" s="149">
        <f>('Unit Costs'!G31*'Unit Costs'!$F$21*'Unit Costs'!$B$15)+('Unit Costs'!$F$36*'Unit Costs'!$F$21*'Unit Costs'!$B$15)</f>
        <v>0</v>
      </c>
      <c r="D6" s="149">
        <f>('Unit Costs'!H31*'Unit Costs'!$F$21*'Unit Costs'!$B$15)+('Unit Costs'!$F$36*'Unit Costs'!$F$21*'Unit Costs'!$B$15)</f>
        <v>0</v>
      </c>
      <c r="F6" s="147" t="s">
        <v>171</v>
      </c>
      <c r="G6" s="155">
        <f>IF($B$26=0,0,(G5/'BiomassStocks-Plots'!$C$47))</f>
        <v>0</v>
      </c>
      <c r="H6" s="155">
        <f>IF($B$26=0,0,(H5/'BiomassStocks-Plots'!$C$47))</f>
        <v>0</v>
      </c>
      <c r="I6" s="155">
        <f>IF($B$26=0,0,(I5/'BiomassStocks-Plots'!$C$47))</f>
        <v>0</v>
      </c>
    </row>
    <row r="7" spans="1:9" ht="15" x14ac:dyDescent="0.25">
      <c r="A7" s="147" t="s">
        <v>172</v>
      </c>
      <c r="B7" s="149">
        <f>('Unit Costs'!F32*'Unit Costs'!$F$22*'Unit Costs'!$B$15)+('Unit Costs'!$F$36*'Unit Costs'!$F$21*'Unit Costs'!$B$15)</f>
        <v>0</v>
      </c>
      <c r="C7" s="149">
        <f>('Unit Costs'!G32*'Unit Costs'!$F$22*'Unit Costs'!$B$15)+('Unit Costs'!$F$36*'Unit Costs'!$F$21*'Unit Costs'!$B$15)</f>
        <v>0</v>
      </c>
      <c r="D7" s="149">
        <f>('Unit Costs'!H32*'Unit Costs'!$F$22*'Unit Costs'!$B$15)+('Unit Costs'!$F$36*'Unit Costs'!$F$21*'Unit Costs'!$B$15)</f>
        <v>0</v>
      </c>
      <c r="F7" s="156" t="s">
        <v>172</v>
      </c>
      <c r="G7" s="149">
        <f>B7+B13+B17+B23+B26+B28+B32+B35</f>
        <v>0</v>
      </c>
      <c r="H7" s="149">
        <f>C7+C13+C17+C23+B26+B28+C32+B35</f>
        <v>0</v>
      </c>
      <c r="I7" s="149">
        <f>D7+D13+D17+D23+B26+B28+D32+B35</f>
        <v>0</v>
      </c>
    </row>
    <row r="8" spans="1:9" ht="15" x14ac:dyDescent="0.25">
      <c r="A8" s="147" t="s">
        <v>173</v>
      </c>
      <c r="B8" s="149">
        <f>('Unit Costs'!F33*'Unit Costs'!$F$23*'Unit Costs'!$B$15)+('Unit Costs'!$F$36*'Unit Costs'!$F$21*'Unit Costs'!$B$15)</f>
        <v>0</v>
      </c>
      <c r="C8" s="149">
        <f>('Unit Costs'!G33*'Unit Costs'!$F$23*'Unit Costs'!$B$15)+('Unit Costs'!$F$36*'Unit Costs'!$F$21*'Unit Costs'!$B$15)</f>
        <v>0</v>
      </c>
      <c r="D8" s="149">
        <f>('Unit Costs'!H33*'Unit Costs'!$F$23*'Unit Costs'!$B$15)+('Unit Costs'!$F$36*'Unit Costs'!$F$21*'Unit Costs'!$B$15)</f>
        <v>0</v>
      </c>
      <c r="F8" s="147" t="s">
        <v>171</v>
      </c>
      <c r="G8" s="155">
        <f>IF($B$26=0,0,(G7/'BiomassStocks-Plots'!$C$47))</f>
        <v>0</v>
      </c>
      <c r="H8" s="155">
        <f>IF($B$26=0,0,(H7/'BiomassStocks-Plots'!$C$47))</f>
        <v>0</v>
      </c>
      <c r="I8" s="155">
        <f>IF($B$26=0,0,(I7/'BiomassStocks-Plots'!$C$47))</f>
        <v>0</v>
      </c>
    </row>
    <row r="9" spans="1:9" ht="15" x14ac:dyDescent="0.25">
      <c r="B9" s="130"/>
      <c r="F9" s="147" t="s">
        <v>173</v>
      </c>
      <c r="G9" s="149">
        <f>B8+B14+B18+B24+B26+B28+B33+B35</f>
        <v>0</v>
      </c>
      <c r="H9" s="149">
        <f>C8+C14+C18+C24+B26+B28+C33+B35</f>
        <v>0</v>
      </c>
      <c r="I9" s="149">
        <f>D8+D14+D18+D24+B26+B28+D33+B35</f>
        <v>0</v>
      </c>
    </row>
    <row r="10" spans="1:9" ht="15" x14ac:dyDescent="0.25">
      <c r="A10" s="301" t="s">
        <v>116</v>
      </c>
      <c r="B10" s="301" t="s">
        <v>167</v>
      </c>
      <c r="C10" s="301"/>
      <c r="D10" s="301"/>
      <c r="F10" s="147" t="s">
        <v>171</v>
      </c>
      <c r="G10" s="155">
        <f>IF($B$26=0,0,(G9/'BiomassStocks-Plots'!$C$47))</f>
        <v>0</v>
      </c>
      <c r="H10" s="155">
        <f>IF($B$26=0,0,(H9/'BiomassStocks-Plots'!$C$47))</f>
        <v>0</v>
      </c>
      <c r="I10" s="155">
        <f>IF($B$26=0,0,(I9/'BiomassStocks-Plots'!$C$47))</f>
        <v>0</v>
      </c>
    </row>
    <row r="11" spans="1:9" ht="15" x14ac:dyDescent="0.25">
      <c r="A11" s="147" t="s">
        <v>174</v>
      </c>
      <c r="B11" s="301" t="s">
        <v>71</v>
      </c>
      <c r="C11" s="301" t="s">
        <v>89</v>
      </c>
      <c r="D11" s="301" t="s">
        <v>90</v>
      </c>
    </row>
    <row r="12" spans="1:9" ht="15" x14ac:dyDescent="0.25">
      <c r="A12" s="147" t="s">
        <v>170</v>
      </c>
      <c r="B12" s="149">
        <f>'Unit Costs'!F44*'Unit Costs'!$B$23</f>
        <v>0</v>
      </c>
      <c r="C12" s="149">
        <f>'Unit Costs'!G44*'Unit Costs'!$B$23</f>
        <v>0</v>
      </c>
      <c r="D12" s="149">
        <f>'Unit Costs'!H44*'Unit Costs'!$B$23</f>
        <v>0</v>
      </c>
      <c r="F12" s="307" t="s">
        <v>185</v>
      </c>
      <c r="G12" s="307"/>
      <c r="H12" s="307"/>
      <c r="I12" s="307"/>
    </row>
    <row r="13" spans="1:9" ht="15" x14ac:dyDescent="0.25">
      <c r="A13" s="147" t="s">
        <v>172</v>
      </c>
      <c r="B13" s="149">
        <f>'Unit Costs'!F45*'Unit Costs'!$B$23</f>
        <v>0</v>
      </c>
      <c r="C13" s="149">
        <f>'Unit Costs'!G45*'Unit Costs'!$B$23</f>
        <v>0</v>
      </c>
      <c r="D13" s="149">
        <f>'Unit Costs'!H45*'Unit Costs'!$B$23</f>
        <v>0</v>
      </c>
      <c r="F13" s="147" t="s">
        <v>170</v>
      </c>
      <c r="G13" s="149">
        <f>G5*(1+'Unit Costs'!$B$4/100)</f>
        <v>0</v>
      </c>
      <c r="H13" s="149">
        <f>H5*(1+'Unit Costs'!$B$4/100)</f>
        <v>0</v>
      </c>
      <c r="I13" s="149">
        <f>I5*(1+'Unit Costs'!$B$4/100)</f>
        <v>0</v>
      </c>
    </row>
    <row r="14" spans="1:9" ht="15" x14ac:dyDescent="0.25">
      <c r="A14" s="147" t="s">
        <v>173</v>
      </c>
      <c r="B14" s="149">
        <f>'Unit Costs'!F46*'Unit Costs'!$B$23</f>
        <v>0</v>
      </c>
      <c r="C14" s="149">
        <f>'Unit Costs'!G46*'Unit Costs'!$B$23</f>
        <v>0</v>
      </c>
      <c r="D14" s="149">
        <f>'Unit Costs'!H46*'Unit Costs'!$B$23</f>
        <v>0</v>
      </c>
      <c r="F14" s="147" t="s">
        <v>171</v>
      </c>
      <c r="G14" s="155">
        <f>IF($B$26=0,0,(G13/'BiomassStocks-Plots'!$C$47))</f>
        <v>0</v>
      </c>
      <c r="H14" s="155">
        <f>IF($B$26=0,0,(H13/'BiomassStocks-Plots'!$C$47))</f>
        <v>0</v>
      </c>
      <c r="I14" s="155">
        <f>IF($B$26=0,0,(I13/'BiomassStocks-Plots'!$C$47))</f>
        <v>0</v>
      </c>
    </row>
    <row r="15" spans="1:9" ht="15" x14ac:dyDescent="0.25">
      <c r="A15" s="147" t="s">
        <v>176</v>
      </c>
      <c r="B15" s="301"/>
      <c r="C15" s="301"/>
      <c r="D15" s="301"/>
      <c r="F15" s="156" t="s">
        <v>172</v>
      </c>
      <c r="G15" s="149">
        <f>G7*(1+'Unit Costs'!$B$4/100)</f>
        <v>0</v>
      </c>
      <c r="H15" s="149">
        <f>H7*(1+'Unit Costs'!$B$4/100)</f>
        <v>0</v>
      </c>
      <c r="I15" s="149">
        <f>I7*(1+'Unit Costs'!$B$4/100)</f>
        <v>0</v>
      </c>
    </row>
    <row r="16" spans="1:9" ht="15" x14ac:dyDescent="0.25">
      <c r="A16" s="147" t="s">
        <v>170</v>
      </c>
      <c r="B16" s="149">
        <f>IF((('Unit Costs'!F44-1)*'Unit Costs'!$B$19)&lt;0,0,(('Unit Costs'!F44-1)*'Unit Costs'!$B$19))</f>
        <v>0</v>
      </c>
      <c r="C16" s="149">
        <f>IF((('Unit Costs'!G44-1)*'Unit Costs'!$B$19)&lt;0,0,(('Unit Costs'!G44-1)*'Unit Costs'!$B$19))</f>
        <v>0</v>
      </c>
      <c r="D16" s="149">
        <f>IF((('Unit Costs'!H44-1)*'Unit Costs'!$B$19)&lt;0,0,(('Unit Costs'!H44-1)*'Unit Costs'!$B$19))</f>
        <v>0</v>
      </c>
      <c r="F16" s="147" t="s">
        <v>171</v>
      </c>
      <c r="G16" s="155">
        <f>IF($B$26=0,0,(G15/'BiomassStocks-Plots'!$C$47))</f>
        <v>0</v>
      </c>
      <c r="H16" s="155">
        <f>IF($B$26=0,0,(H15/'BiomassStocks-Plots'!$C$47))</f>
        <v>0</v>
      </c>
      <c r="I16" s="155">
        <f>IF($B$26=0,0,(I15/'BiomassStocks-Plots'!$C$47))</f>
        <v>0</v>
      </c>
    </row>
    <row r="17" spans="1:9" ht="15" x14ac:dyDescent="0.25">
      <c r="A17" s="147" t="s">
        <v>172</v>
      </c>
      <c r="B17" s="149">
        <f>IF((('Unit Costs'!F45-1)*'Unit Costs'!$B$19)&lt;0,0,(('Unit Costs'!F45-1)*'Unit Costs'!$B$19))</f>
        <v>0</v>
      </c>
      <c r="C17" s="149">
        <f>IF((('Unit Costs'!G45-1)*'Unit Costs'!$B$19)&lt;0,0,(('Unit Costs'!G45-1)*'Unit Costs'!$B$19))</f>
        <v>0</v>
      </c>
      <c r="D17" s="149">
        <f>IF((('Unit Costs'!H45-1)*'Unit Costs'!$B$19)&lt;0,0,(('Unit Costs'!H45-1)*'Unit Costs'!$B$19))</f>
        <v>0</v>
      </c>
      <c r="F17" s="147" t="s">
        <v>173</v>
      </c>
      <c r="G17" s="149">
        <f>G9*(1+'Unit Costs'!$B$4/100)</f>
        <v>0</v>
      </c>
      <c r="H17" s="149">
        <f>H9*(1+'Unit Costs'!$B$4/100)</f>
        <v>0</v>
      </c>
      <c r="I17" s="149">
        <f>I9*(1+'Unit Costs'!$B$4/100)</f>
        <v>0</v>
      </c>
    </row>
    <row r="18" spans="1:9" ht="15" x14ac:dyDescent="0.25">
      <c r="A18" s="147" t="s">
        <v>173</v>
      </c>
      <c r="B18" s="149">
        <f>IF((('Unit Costs'!F46-1)*'Unit Costs'!$B$19)&lt;0,0,(('Unit Costs'!F46-1)*'Unit Costs'!$B$19))</f>
        <v>0</v>
      </c>
      <c r="C18" s="149">
        <f>IF((('Unit Costs'!G46-1)*'Unit Costs'!$B$19)&lt;0,0,(('Unit Costs'!G46-1)*'Unit Costs'!$B$19))</f>
        <v>0</v>
      </c>
      <c r="D18" s="149">
        <f>IF((('Unit Costs'!H46-1)*'Unit Costs'!$B$19)&lt;0,0,(('Unit Costs'!H46-1)*'Unit Costs'!$B$19))</f>
        <v>0</v>
      </c>
      <c r="F18" s="147" t="s">
        <v>171</v>
      </c>
      <c r="G18" s="155">
        <f>IF($B$26=0,0,(G17/'BiomassStocks-Plots'!$C$47))</f>
        <v>0</v>
      </c>
      <c r="H18" s="155">
        <f>IF($B$26=0,0,(H17/'BiomassStocks-Plots'!$C$47))</f>
        <v>0</v>
      </c>
      <c r="I18" s="155">
        <f>IF($B$26=0,0,(I17/'BiomassStocks-Plots'!$C$47))</f>
        <v>0</v>
      </c>
    </row>
    <row r="19" spans="1:9" x14ac:dyDescent="0.2">
      <c r="A19" s="132"/>
      <c r="B19" s="133"/>
      <c r="C19" s="133"/>
      <c r="D19" s="133"/>
    </row>
    <row r="20" spans="1:9" ht="15" x14ac:dyDescent="0.25">
      <c r="A20" s="301" t="s">
        <v>177</v>
      </c>
      <c r="B20" s="301" t="s">
        <v>167</v>
      </c>
      <c r="C20" s="301"/>
      <c r="D20" s="301"/>
    </row>
    <row r="21" spans="1:9" ht="15" x14ac:dyDescent="0.25">
      <c r="A21" s="147" t="s">
        <v>178</v>
      </c>
      <c r="B21" s="301" t="s">
        <v>71</v>
      </c>
      <c r="C21" s="301" t="s">
        <v>89</v>
      </c>
      <c r="D21" s="301" t="s">
        <v>90</v>
      </c>
      <c r="F21" s="1"/>
      <c r="G21" s="1"/>
      <c r="H21" s="1"/>
      <c r="I21" s="1"/>
    </row>
    <row r="22" spans="1:9" ht="15" x14ac:dyDescent="0.25">
      <c r="A22" s="147" t="s">
        <v>170</v>
      </c>
      <c r="B22" s="149">
        <f>'Unit Costs'!F31*'Unit Costs'!$B$31</f>
        <v>0</v>
      </c>
      <c r="C22" s="149">
        <f>'Unit Costs'!G31*'Unit Costs'!$B$31</f>
        <v>0</v>
      </c>
      <c r="D22" s="149">
        <f>'Unit Costs'!H31*'Unit Costs'!$B$31</f>
        <v>0</v>
      </c>
      <c r="F22" s="1"/>
      <c r="G22" s="1"/>
      <c r="H22" s="1"/>
      <c r="I22" s="1"/>
    </row>
    <row r="23" spans="1:9" ht="15" x14ac:dyDescent="0.25">
      <c r="A23" s="147" t="s">
        <v>172</v>
      </c>
      <c r="B23" s="149">
        <f>'Unit Costs'!F32*'Unit Costs'!$B$31</f>
        <v>0</v>
      </c>
      <c r="C23" s="149">
        <f>'Unit Costs'!G32*'Unit Costs'!$B$31</f>
        <v>0</v>
      </c>
      <c r="D23" s="149">
        <f>'Unit Costs'!H32*'Unit Costs'!$B$31</f>
        <v>0</v>
      </c>
      <c r="F23" s="1"/>
      <c r="G23" s="1"/>
      <c r="H23" s="1"/>
      <c r="I23" s="1"/>
    </row>
    <row r="24" spans="1:9" ht="15" x14ac:dyDescent="0.25">
      <c r="A24" s="147" t="s">
        <v>173</v>
      </c>
      <c r="B24" s="149">
        <f>'Unit Costs'!F33*'Unit Costs'!$B$31</f>
        <v>0</v>
      </c>
      <c r="C24" s="149">
        <f>'Unit Costs'!G33*'Unit Costs'!$B$31</f>
        <v>0</v>
      </c>
      <c r="D24" s="149">
        <f>'Unit Costs'!H33*'Unit Costs'!$B$31</f>
        <v>0</v>
      </c>
      <c r="F24" s="1"/>
      <c r="G24" s="1"/>
      <c r="H24" s="1"/>
      <c r="I24" s="1"/>
    </row>
    <row r="25" spans="1:9" x14ac:dyDescent="0.2">
      <c r="B25" s="130"/>
      <c r="F25" s="1"/>
      <c r="G25" s="1"/>
      <c r="H25" s="1"/>
      <c r="I25" s="1"/>
    </row>
    <row r="26" spans="1:9" ht="15" x14ac:dyDescent="0.25">
      <c r="A26" s="147" t="s">
        <v>143</v>
      </c>
      <c r="B26" s="149">
        <f>'Unit Costs'!B35</f>
        <v>0</v>
      </c>
      <c r="F26" s="64" t="s">
        <v>163</v>
      </c>
      <c r="G26" s="1"/>
      <c r="H26" s="1"/>
      <c r="I26" s="1"/>
    </row>
    <row r="27" spans="1:9" x14ac:dyDescent="0.2">
      <c r="B27" s="130"/>
      <c r="F27" s="67" t="s">
        <v>1</v>
      </c>
      <c r="G27" s="1"/>
      <c r="H27" s="1"/>
      <c r="I27" s="1"/>
    </row>
    <row r="28" spans="1:9" ht="15" x14ac:dyDescent="0.25">
      <c r="A28" s="147" t="s">
        <v>179</v>
      </c>
      <c r="B28" s="149">
        <f>'Unit Costs'!B41</f>
        <v>0</v>
      </c>
      <c r="F28" s="67" t="s">
        <v>0</v>
      </c>
      <c r="G28" s="1"/>
      <c r="H28" s="1"/>
      <c r="I28" s="1"/>
    </row>
    <row r="29" spans="1:9" x14ac:dyDescent="0.2">
      <c r="B29" s="130"/>
      <c r="G29" s="1"/>
      <c r="H29" s="1"/>
      <c r="I29" s="1"/>
    </row>
    <row r="30" spans="1:9" ht="15" x14ac:dyDescent="0.25">
      <c r="A30" s="147" t="s">
        <v>180</v>
      </c>
      <c r="B30" s="301" t="s">
        <v>71</v>
      </c>
      <c r="C30" s="301" t="s">
        <v>89</v>
      </c>
      <c r="D30" s="301" t="s">
        <v>90</v>
      </c>
      <c r="G30" s="1"/>
      <c r="H30" s="1"/>
      <c r="I30" s="1"/>
    </row>
    <row r="31" spans="1:9" ht="15" x14ac:dyDescent="0.25">
      <c r="A31" s="147" t="s">
        <v>170</v>
      </c>
      <c r="B31" s="149">
        <f>'Unit Costs'!$B$47*10*'Unit Costs'!F31</f>
        <v>0</v>
      </c>
      <c r="C31" s="149">
        <f>'Unit Costs'!$B$47*10*'Unit Costs'!G31</f>
        <v>0</v>
      </c>
      <c r="D31" s="149">
        <f>'Unit Costs'!$B$47*10*'Unit Costs'!H31</f>
        <v>0</v>
      </c>
    </row>
    <row r="32" spans="1:9" ht="15" x14ac:dyDescent="0.25">
      <c r="A32" s="147" t="s">
        <v>172</v>
      </c>
      <c r="B32" s="149">
        <f>'Unit Costs'!$B$47*10*'Unit Costs'!F32</f>
        <v>0</v>
      </c>
      <c r="C32" s="149">
        <f>'Unit Costs'!$B$47*10*'Unit Costs'!G32</f>
        <v>0</v>
      </c>
      <c r="D32" s="149">
        <f>'Unit Costs'!$B$47*10*'Unit Costs'!H32</f>
        <v>0</v>
      </c>
    </row>
    <row r="33" spans="1:4" ht="15" x14ac:dyDescent="0.25">
      <c r="A33" s="147" t="s">
        <v>173</v>
      </c>
      <c r="B33" s="149">
        <f>'Unit Costs'!$B$47*10*'Unit Costs'!F33</f>
        <v>0</v>
      </c>
      <c r="C33" s="149">
        <f>'Unit Costs'!$B$47*10*'Unit Costs'!G33</f>
        <v>0</v>
      </c>
      <c r="D33" s="149">
        <f>'Unit Costs'!$B$47*10*'Unit Costs'!H33</f>
        <v>0</v>
      </c>
    </row>
    <row r="34" spans="1:4" x14ac:dyDescent="0.2">
      <c r="B34" s="130"/>
    </row>
    <row r="35" spans="1:4" ht="15" x14ac:dyDescent="0.25">
      <c r="A35" s="147" t="s">
        <v>181</v>
      </c>
      <c r="B35" s="149">
        <f>'Unit Costs'!B9</f>
        <v>0</v>
      </c>
    </row>
  </sheetData>
  <sheetProtection password="EB12" sheet="1" objects="1" scenarios="1" selectLockedCells="1"/>
  <mergeCells count="11">
    <mergeCell ref="A20:D20"/>
    <mergeCell ref="B21:D21"/>
    <mergeCell ref="B30:D30"/>
    <mergeCell ref="B15:D15"/>
    <mergeCell ref="A1:I1"/>
    <mergeCell ref="A2:I2"/>
    <mergeCell ref="B4:D4"/>
    <mergeCell ref="F4:I4"/>
    <mergeCell ref="A10:D10"/>
    <mergeCell ref="B11:D11"/>
    <mergeCell ref="F12:I12"/>
  </mergeCells>
  <hyperlinks>
    <hyperlink ref="F28" r:id="rId1"/>
    <hyperlink ref="F27" r:id="rId2"/>
  </hyperlinks>
  <pageMargins left="0.5" right="0.5" top="0.5" bottom="0.5" header="0.5" footer="0.5"/>
  <pageSetup orientation="landscape" r:id="rId3"/>
  <headerFooter alignWithMargins="0"/>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G42"/>
  <sheetViews>
    <sheetView zoomScale="88" zoomScaleNormal="88" workbookViewId="0">
      <selection activeCell="B3" sqref="B3"/>
    </sheetView>
  </sheetViews>
  <sheetFormatPr defaultRowHeight="12.75" x14ac:dyDescent="0.2"/>
  <cols>
    <col min="1" max="1" width="37.42578125" customWidth="1"/>
    <col min="2" max="2" width="12" customWidth="1"/>
    <col min="3" max="3" width="2.85546875" customWidth="1"/>
    <col min="4" max="4" width="21.7109375" customWidth="1"/>
    <col min="5" max="7" width="16.28515625" customWidth="1"/>
    <col min="257" max="257" width="19.140625" customWidth="1"/>
    <col min="258" max="258" width="12" customWidth="1"/>
    <col min="259" max="259" width="2.85546875" customWidth="1"/>
    <col min="260" max="263" width="16.28515625" customWidth="1"/>
    <col min="513" max="513" width="19.140625" customWidth="1"/>
    <col min="514" max="514" width="12" customWidth="1"/>
    <col min="515" max="515" width="2.85546875" customWidth="1"/>
    <col min="516" max="519" width="16.28515625" customWidth="1"/>
    <col min="769" max="769" width="19.140625" customWidth="1"/>
    <col min="770" max="770" width="12" customWidth="1"/>
    <col min="771" max="771" width="2.85546875" customWidth="1"/>
    <col min="772" max="775" width="16.28515625" customWidth="1"/>
    <col min="1025" max="1025" width="19.140625" customWidth="1"/>
    <col min="1026" max="1026" width="12" customWidth="1"/>
    <col min="1027" max="1027" width="2.85546875" customWidth="1"/>
    <col min="1028" max="1031" width="16.28515625" customWidth="1"/>
    <col min="1281" max="1281" width="19.140625" customWidth="1"/>
    <col min="1282" max="1282" width="12" customWidth="1"/>
    <col min="1283" max="1283" width="2.85546875" customWidth="1"/>
    <col min="1284" max="1287" width="16.28515625" customWidth="1"/>
    <col min="1537" max="1537" width="19.140625" customWidth="1"/>
    <col min="1538" max="1538" width="12" customWidth="1"/>
    <col min="1539" max="1539" width="2.85546875" customWidth="1"/>
    <col min="1540" max="1543" width="16.28515625" customWidth="1"/>
    <col min="1793" max="1793" width="19.140625" customWidth="1"/>
    <col min="1794" max="1794" width="12" customWidth="1"/>
    <col min="1795" max="1795" width="2.85546875" customWidth="1"/>
    <col min="1796" max="1799" width="16.28515625" customWidth="1"/>
    <col min="2049" max="2049" width="19.140625" customWidth="1"/>
    <col min="2050" max="2050" width="12" customWidth="1"/>
    <col min="2051" max="2051" width="2.85546875" customWidth="1"/>
    <col min="2052" max="2055" width="16.28515625" customWidth="1"/>
    <col min="2305" max="2305" width="19.140625" customWidth="1"/>
    <col min="2306" max="2306" width="12" customWidth="1"/>
    <col min="2307" max="2307" width="2.85546875" customWidth="1"/>
    <col min="2308" max="2311" width="16.28515625" customWidth="1"/>
    <col min="2561" max="2561" width="19.140625" customWidth="1"/>
    <col min="2562" max="2562" width="12" customWidth="1"/>
    <col min="2563" max="2563" width="2.85546875" customWidth="1"/>
    <col min="2564" max="2567" width="16.28515625" customWidth="1"/>
    <col min="2817" max="2817" width="19.140625" customWidth="1"/>
    <col min="2818" max="2818" width="12" customWidth="1"/>
    <col min="2819" max="2819" width="2.85546875" customWidth="1"/>
    <col min="2820" max="2823" width="16.28515625" customWidth="1"/>
    <col min="3073" max="3073" width="19.140625" customWidth="1"/>
    <col min="3074" max="3074" width="12" customWidth="1"/>
    <col min="3075" max="3075" width="2.85546875" customWidth="1"/>
    <col min="3076" max="3079" width="16.28515625" customWidth="1"/>
    <col min="3329" max="3329" width="19.140625" customWidth="1"/>
    <col min="3330" max="3330" width="12" customWidth="1"/>
    <col min="3331" max="3331" width="2.85546875" customWidth="1"/>
    <col min="3332" max="3335" width="16.28515625" customWidth="1"/>
    <col min="3585" max="3585" width="19.140625" customWidth="1"/>
    <col min="3586" max="3586" width="12" customWidth="1"/>
    <col min="3587" max="3587" width="2.85546875" customWidth="1"/>
    <col min="3588" max="3591" width="16.28515625" customWidth="1"/>
    <col min="3841" max="3841" width="19.140625" customWidth="1"/>
    <col min="3842" max="3842" width="12" customWidth="1"/>
    <col min="3843" max="3843" width="2.85546875" customWidth="1"/>
    <col min="3844" max="3847" width="16.28515625" customWidth="1"/>
    <col min="4097" max="4097" width="19.140625" customWidth="1"/>
    <col min="4098" max="4098" width="12" customWidth="1"/>
    <col min="4099" max="4099" width="2.85546875" customWidth="1"/>
    <col min="4100" max="4103" width="16.28515625" customWidth="1"/>
    <col min="4353" max="4353" width="19.140625" customWidth="1"/>
    <col min="4354" max="4354" width="12" customWidth="1"/>
    <col min="4355" max="4355" width="2.85546875" customWidth="1"/>
    <col min="4356" max="4359" width="16.28515625" customWidth="1"/>
    <col min="4609" max="4609" width="19.140625" customWidth="1"/>
    <col min="4610" max="4610" width="12" customWidth="1"/>
    <col min="4611" max="4611" width="2.85546875" customWidth="1"/>
    <col min="4612" max="4615" width="16.28515625" customWidth="1"/>
    <col min="4865" max="4865" width="19.140625" customWidth="1"/>
    <col min="4866" max="4866" width="12" customWidth="1"/>
    <col min="4867" max="4867" width="2.85546875" customWidth="1"/>
    <col min="4868" max="4871" width="16.28515625" customWidth="1"/>
    <col min="5121" max="5121" width="19.140625" customWidth="1"/>
    <col min="5122" max="5122" width="12" customWidth="1"/>
    <col min="5123" max="5123" width="2.85546875" customWidth="1"/>
    <col min="5124" max="5127" width="16.28515625" customWidth="1"/>
    <col min="5377" max="5377" width="19.140625" customWidth="1"/>
    <col min="5378" max="5378" width="12" customWidth="1"/>
    <col min="5379" max="5379" width="2.85546875" customWidth="1"/>
    <col min="5380" max="5383" width="16.28515625" customWidth="1"/>
    <col min="5633" max="5633" width="19.140625" customWidth="1"/>
    <col min="5634" max="5634" width="12" customWidth="1"/>
    <col min="5635" max="5635" width="2.85546875" customWidth="1"/>
    <col min="5636" max="5639" width="16.28515625" customWidth="1"/>
    <col min="5889" max="5889" width="19.140625" customWidth="1"/>
    <col min="5890" max="5890" width="12" customWidth="1"/>
    <col min="5891" max="5891" width="2.85546875" customWidth="1"/>
    <col min="5892" max="5895" width="16.28515625" customWidth="1"/>
    <col min="6145" max="6145" width="19.140625" customWidth="1"/>
    <col min="6146" max="6146" width="12" customWidth="1"/>
    <col min="6147" max="6147" width="2.85546875" customWidth="1"/>
    <col min="6148" max="6151" width="16.28515625" customWidth="1"/>
    <col min="6401" max="6401" width="19.140625" customWidth="1"/>
    <col min="6402" max="6402" width="12" customWidth="1"/>
    <col min="6403" max="6403" width="2.85546875" customWidth="1"/>
    <col min="6404" max="6407" width="16.28515625" customWidth="1"/>
    <col min="6657" max="6657" width="19.140625" customWidth="1"/>
    <col min="6658" max="6658" width="12" customWidth="1"/>
    <col min="6659" max="6659" width="2.85546875" customWidth="1"/>
    <col min="6660" max="6663" width="16.28515625" customWidth="1"/>
    <col min="6913" max="6913" width="19.140625" customWidth="1"/>
    <col min="6914" max="6914" width="12" customWidth="1"/>
    <col min="6915" max="6915" width="2.85546875" customWidth="1"/>
    <col min="6916" max="6919" width="16.28515625" customWidth="1"/>
    <col min="7169" max="7169" width="19.140625" customWidth="1"/>
    <col min="7170" max="7170" width="12" customWidth="1"/>
    <col min="7171" max="7171" width="2.85546875" customWidth="1"/>
    <col min="7172" max="7175" width="16.28515625" customWidth="1"/>
    <col min="7425" max="7425" width="19.140625" customWidth="1"/>
    <col min="7426" max="7426" width="12" customWidth="1"/>
    <col min="7427" max="7427" width="2.85546875" customWidth="1"/>
    <col min="7428" max="7431" width="16.28515625" customWidth="1"/>
    <col min="7681" max="7681" width="19.140625" customWidth="1"/>
    <col min="7682" max="7682" width="12" customWidth="1"/>
    <col min="7683" max="7683" width="2.85546875" customWidth="1"/>
    <col min="7684" max="7687" width="16.28515625" customWidth="1"/>
    <col min="7937" max="7937" width="19.140625" customWidth="1"/>
    <col min="7938" max="7938" width="12" customWidth="1"/>
    <col min="7939" max="7939" width="2.85546875" customWidth="1"/>
    <col min="7940" max="7943" width="16.28515625" customWidth="1"/>
    <col min="8193" max="8193" width="19.140625" customWidth="1"/>
    <col min="8194" max="8194" width="12" customWidth="1"/>
    <col min="8195" max="8195" width="2.85546875" customWidth="1"/>
    <col min="8196" max="8199" width="16.28515625" customWidth="1"/>
    <col min="8449" max="8449" width="19.140625" customWidth="1"/>
    <col min="8450" max="8450" width="12" customWidth="1"/>
    <col min="8451" max="8451" width="2.85546875" customWidth="1"/>
    <col min="8452" max="8455" width="16.28515625" customWidth="1"/>
    <col min="8705" max="8705" width="19.140625" customWidth="1"/>
    <col min="8706" max="8706" width="12" customWidth="1"/>
    <col min="8707" max="8707" width="2.85546875" customWidth="1"/>
    <col min="8708" max="8711" width="16.28515625" customWidth="1"/>
    <col min="8961" max="8961" width="19.140625" customWidth="1"/>
    <col min="8962" max="8962" width="12" customWidth="1"/>
    <col min="8963" max="8963" width="2.85546875" customWidth="1"/>
    <col min="8964" max="8967" width="16.28515625" customWidth="1"/>
    <col min="9217" max="9217" width="19.140625" customWidth="1"/>
    <col min="9218" max="9218" width="12" customWidth="1"/>
    <col min="9219" max="9219" width="2.85546875" customWidth="1"/>
    <col min="9220" max="9223" width="16.28515625" customWidth="1"/>
    <col min="9473" max="9473" width="19.140625" customWidth="1"/>
    <col min="9474" max="9474" width="12" customWidth="1"/>
    <col min="9475" max="9475" width="2.85546875" customWidth="1"/>
    <col min="9476" max="9479" width="16.28515625" customWidth="1"/>
    <col min="9729" max="9729" width="19.140625" customWidth="1"/>
    <col min="9730" max="9730" width="12" customWidth="1"/>
    <col min="9731" max="9731" width="2.85546875" customWidth="1"/>
    <col min="9732" max="9735" width="16.28515625" customWidth="1"/>
    <col min="9985" max="9985" width="19.140625" customWidth="1"/>
    <col min="9986" max="9986" width="12" customWidth="1"/>
    <col min="9987" max="9987" width="2.85546875" customWidth="1"/>
    <col min="9988" max="9991" width="16.28515625" customWidth="1"/>
    <col min="10241" max="10241" width="19.140625" customWidth="1"/>
    <col min="10242" max="10242" width="12" customWidth="1"/>
    <col min="10243" max="10243" width="2.85546875" customWidth="1"/>
    <col min="10244" max="10247" width="16.28515625" customWidth="1"/>
    <col min="10497" max="10497" width="19.140625" customWidth="1"/>
    <col min="10498" max="10498" width="12" customWidth="1"/>
    <col min="10499" max="10499" width="2.85546875" customWidth="1"/>
    <col min="10500" max="10503" width="16.28515625" customWidth="1"/>
    <col min="10753" max="10753" width="19.140625" customWidth="1"/>
    <col min="10754" max="10754" width="12" customWidth="1"/>
    <col min="10755" max="10755" width="2.85546875" customWidth="1"/>
    <col min="10756" max="10759" width="16.28515625" customWidth="1"/>
    <col min="11009" max="11009" width="19.140625" customWidth="1"/>
    <col min="11010" max="11010" width="12" customWidth="1"/>
    <col min="11011" max="11011" width="2.85546875" customWidth="1"/>
    <col min="11012" max="11015" width="16.28515625" customWidth="1"/>
    <col min="11265" max="11265" width="19.140625" customWidth="1"/>
    <col min="11266" max="11266" width="12" customWidth="1"/>
    <col min="11267" max="11267" width="2.85546875" customWidth="1"/>
    <col min="11268" max="11271" width="16.28515625" customWidth="1"/>
    <col min="11521" max="11521" width="19.140625" customWidth="1"/>
    <col min="11522" max="11522" width="12" customWidth="1"/>
    <col min="11523" max="11523" width="2.85546875" customWidth="1"/>
    <col min="11524" max="11527" width="16.28515625" customWidth="1"/>
    <col min="11777" max="11777" width="19.140625" customWidth="1"/>
    <col min="11778" max="11778" width="12" customWidth="1"/>
    <col min="11779" max="11779" width="2.85546875" customWidth="1"/>
    <col min="11780" max="11783" width="16.28515625" customWidth="1"/>
    <col min="12033" max="12033" width="19.140625" customWidth="1"/>
    <col min="12034" max="12034" width="12" customWidth="1"/>
    <col min="12035" max="12035" width="2.85546875" customWidth="1"/>
    <col min="12036" max="12039" width="16.28515625" customWidth="1"/>
    <col min="12289" max="12289" width="19.140625" customWidth="1"/>
    <col min="12290" max="12290" width="12" customWidth="1"/>
    <col min="12291" max="12291" width="2.85546875" customWidth="1"/>
    <col min="12292" max="12295" width="16.28515625" customWidth="1"/>
    <col min="12545" max="12545" width="19.140625" customWidth="1"/>
    <col min="12546" max="12546" width="12" customWidth="1"/>
    <col min="12547" max="12547" width="2.85546875" customWidth="1"/>
    <col min="12548" max="12551" width="16.28515625" customWidth="1"/>
    <col min="12801" max="12801" width="19.140625" customWidth="1"/>
    <col min="12802" max="12802" width="12" customWidth="1"/>
    <col min="12803" max="12803" width="2.85546875" customWidth="1"/>
    <col min="12804" max="12807" width="16.28515625" customWidth="1"/>
    <col min="13057" max="13057" width="19.140625" customWidth="1"/>
    <col min="13058" max="13058" width="12" customWidth="1"/>
    <col min="13059" max="13059" width="2.85546875" customWidth="1"/>
    <col min="13060" max="13063" width="16.28515625" customWidth="1"/>
    <col min="13313" max="13313" width="19.140625" customWidth="1"/>
    <col min="13314" max="13314" width="12" customWidth="1"/>
    <col min="13315" max="13315" width="2.85546875" customWidth="1"/>
    <col min="13316" max="13319" width="16.28515625" customWidth="1"/>
    <col min="13569" max="13569" width="19.140625" customWidth="1"/>
    <col min="13570" max="13570" width="12" customWidth="1"/>
    <col min="13571" max="13571" width="2.85546875" customWidth="1"/>
    <col min="13572" max="13575" width="16.28515625" customWidth="1"/>
    <col min="13825" max="13825" width="19.140625" customWidth="1"/>
    <col min="13826" max="13826" width="12" customWidth="1"/>
    <col min="13827" max="13827" width="2.85546875" customWidth="1"/>
    <col min="13828" max="13831" width="16.28515625" customWidth="1"/>
    <col min="14081" max="14081" width="19.140625" customWidth="1"/>
    <col min="14082" max="14082" width="12" customWidth="1"/>
    <col min="14083" max="14083" width="2.85546875" customWidth="1"/>
    <col min="14084" max="14087" width="16.28515625" customWidth="1"/>
    <col min="14337" max="14337" width="19.140625" customWidth="1"/>
    <col min="14338" max="14338" width="12" customWidth="1"/>
    <col min="14339" max="14339" width="2.85546875" customWidth="1"/>
    <col min="14340" max="14343" width="16.28515625" customWidth="1"/>
    <col min="14593" max="14593" width="19.140625" customWidth="1"/>
    <col min="14594" max="14594" width="12" customWidth="1"/>
    <col min="14595" max="14595" width="2.85546875" customWidth="1"/>
    <col min="14596" max="14599" width="16.28515625" customWidth="1"/>
    <col min="14849" max="14849" width="19.140625" customWidth="1"/>
    <col min="14850" max="14850" width="12" customWidth="1"/>
    <col min="14851" max="14851" width="2.85546875" customWidth="1"/>
    <col min="14852" max="14855" width="16.28515625" customWidth="1"/>
    <col min="15105" max="15105" width="19.140625" customWidth="1"/>
    <col min="15106" max="15106" width="12" customWidth="1"/>
    <col min="15107" max="15107" width="2.85546875" customWidth="1"/>
    <col min="15108" max="15111" width="16.28515625" customWidth="1"/>
    <col min="15361" max="15361" width="19.140625" customWidth="1"/>
    <col min="15362" max="15362" width="12" customWidth="1"/>
    <col min="15363" max="15363" width="2.85546875" customWidth="1"/>
    <col min="15364" max="15367" width="16.28515625" customWidth="1"/>
    <col min="15617" max="15617" width="19.140625" customWidth="1"/>
    <col min="15618" max="15618" width="12" customWidth="1"/>
    <col min="15619" max="15619" width="2.85546875" customWidth="1"/>
    <col min="15620" max="15623" width="16.28515625" customWidth="1"/>
    <col min="15873" max="15873" width="19.140625" customWidth="1"/>
    <col min="15874" max="15874" width="12" customWidth="1"/>
    <col min="15875" max="15875" width="2.85546875" customWidth="1"/>
    <col min="15876" max="15879" width="16.28515625" customWidth="1"/>
    <col min="16129" max="16129" width="19.140625" customWidth="1"/>
    <col min="16130" max="16130" width="12" customWidth="1"/>
    <col min="16131" max="16131" width="2.85546875" customWidth="1"/>
    <col min="16132" max="16135" width="16.28515625" customWidth="1"/>
  </cols>
  <sheetData>
    <row r="1" spans="1:7" ht="20.25" customHeight="1" x14ac:dyDescent="0.3">
      <c r="A1" s="309" t="s">
        <v>186</v>
      </c>
      <c r="B1" s="302"/>
      <c r="C1" s="302"/>
      <c r="D1" s="302"/>
      <c r="E1" s="302"/>
      <c r="F1" s="302"/>
      <c r="G1" s="302"/>
    </row>
    <row r="2" spans="1:7" ht="6.6" customHeight="1" thickBot="1" x14ac:dyDescent="0.25"/>
    <row r="3" spans="1:7" ht="18.75" thickBot="1" x14ac:dyDescent="0.3">
      <c r="A3" s="147" t="s">
        <v>187</v>
      </c>
      <c r="B3" s="157"/>
      <c r="C3" s="134"/>
      <c r="D3" s="128" t="str">
        <f>IF(OR(B3&lt;0,B3&gt;1,ISTEXT(B3)),"Warning: 0-100 expected","")</f>
        <v/>
      </c>
      <c r="E3" s="135"/>
    </row>
    <row r="4" spans="1:7" ht="15.75" thickBot="1" x14ac:dyDescent="0.3">
      <c r="A4" s="158" t="s">
        <v>188</v>
      </c>
      <c r="B4" s="159">
        <f>B3</f>
        <v>0</v>
      </c>
    </row>
    <row r="5" spans="1:7" ht="15.75" thickBot="1" x14ac:dyDescent="0.3">
      <c r="A5" s="147" t="s">
        <v>189</v>
      </c>
      <c r="B5" s="157"/>
      <c r="C5" s="134"/>
      <c r="D5" s="128" t="str">
        <f>IF(OR(B5&lt;0,B5&gt;1,ISTEXT(B5)),"Warning: 0-100 expected","")</f>
        <v/>
      </c>
    </row>
    <row r="6" spans="1:7" ht="15" x14ac:dyDescent="0.25">
      <c r="A6" s="158" t="s">
        <v>188</v>
      </c>
      <c r="B6" s="159">
        <f>B5</f>
        <v>0</v>
      </c>
    </row>
    <row r="7" spans="1:7" ht="8.4499999999999993" customHeight="1" x14ac:dyDescent="0.2"/>
    <row r="8" spans="1:7" ht="15" customHeight="1" x14ac:dyDescent="0.25">
      <c r="A8" s="147" t="s">
        <v>210</v>
      </c>
      <c r="D8" s="303" t="s">
        <v>190</v>
      </c>
      <c r="E8" s="306"/>
      <c r="F8" s="306"/>
      <c r="G8" s="305"/>
    </row>
    <row r="9" spans="1:7" ht="15" x14ac:dyDescent="0.25">
      <c r="A9" s="147" t="s">
        <v>209</v>
      </c>
      <c r="B9" s="136"/>
      <c r="C9" s="136"/>
      <c r="D9" s="147"/>
      <c r="E9" s="147" t="s">
        <v>71</v>
      </c>
      <c r="F9" s="147" t="s">
        <v>89</v>
      </c>
      <c r="G9" s="147" t="s">
        <v>90</v>
      </c>
    </row>
    <row r="10" spans="1:7" ht="15" x14ac:dyDescent="0.25">
      <c r="A10" s="147" t="s">
        <v>207</v>
      </c>
      <c r="B10" s="134" t="str">
        <f t="shared" ref="B10:B18" si="0">IF(OR(A12&lt;0,ISTEXT(A12)),"Warning: &gt; 0 expected","")</f>
        <v/>
      </c>
      <c r="C10" s="128"/>
      <c r="D10" s="147" t="s">
        <v>170</v>
      </c>
      <c r="E10" s="214">
        <f>'Cost w. establishment'!G5+IF($A$12&gt;0,('Cost wout. establishment'!G5*(1+$B$6)^$A$12)/((1+'PV cost over time'!$B$4)^$A$12),0)+IF($A$13&gt;0,('Cost wout. establishment'!G5*(1+$B$6)^$A$13)/((1+'PV cost over time'!$B$4)^$A$13),0)+IF($A$14&gt;0,('Cost wout. establishment'!G5*(1+$B$6)^$A$14)/((1+'PV cost over time'!$B$4)^$A$14),0)+IF($A$15&gt;0,('Cost wout. establishment'!G5*(1+$B$6)^$A$15)/((1+'PV cost over time'!$B$4)^$A$15),0)+IF($A$16&gt;0,('Cost wout. establishment'!G5*(1+$B$6)^$A$16)/((1+'PV cost over time'!$B$4)^$A$16),0)+IF($A$17&gt;0,('Cost wout. establishment'!G5*(1+$B$6)^$A$17)/((1+'PV cost over time'!$B$4)^$A$17),0)+IF($A$18&gt;0,('Cost wout. establishment'!G5*(1+$B$6)^$A$18)/((1+'PV cost over time'!$B$4)^$A$18),0)+IF($A$19&gt;0,('Cost wout. establishment'!G5*(1+$B$6)^$A$19)/((1+'PV cost over time'!$B$4)^$A$19),0)+IF($A$20&gt;0,('Cost wout. establishment'!G5*(1+$B$6)^$A$20)/((1+'PV cost over time'!$B$4)^$A$20),0)</f>
        <v>0</v>
      </c>
      <c r="F10" s="214">
        <f>'Cost w. establishment'!H5+IF($A$12&gt;0,('Cost wout. establishment'!H5*(1+$B$6)^$A$12)/((1+'PV cost over time'!$B$4)^$A$12),0)+IF($A$13&gt;0,('Cost wout. establishment'!H5*(1+$B$6)^$A$13)/((1+'PV cost over time'!$B$4)^$A$13),0)+IF($A$14&gt;0,('Cost wout. establishment'!H5*(1+$B$6)^$A$14)/((1+'PV cost over time'!$B$4)^$A$14),0)+IF($A$15&gt;0,('Cost wout. establishment'!H5*(1+$B$6)^$A$15)/((1+'PV cost over time'!$B$4)^$A$15),0)+IF($A$16&gt;0,('Cost wout. establishment'!H5*(1+$B$6)^$A$16)/((1+'PV cost over time'!$B$4)^$A$16),0)+IF($A$17&gt;0,('Cost wout. establishment'!H5*(1+$B$6)^$A$17)/((1+'PV cost over time'!$B$4)^$A$17),0)+IF($A$18&gt;0,('Cost wout. establishment'!H5*(1+$B$6)^$A$18)/((1+'PV cost over time'!$B$4)^$A$18),0)+IF($A$19&gt;0,('Cost wout. establishment'!H5*(1+$B$6)^$A$19)/((1+'PV cost over time'!$B$4)^$A$19),0)+IF($A$20&gt;0,('Cost wout. establishment'!H5*(1+$B$6)^$A$20)/((1+'PV cost over time'!$B$4)^$A$20),0)</f>
        <v>0</v>
      </c>
      <c r="G10" s="214">
        <f>'Cost w. establishment'!I5+IF($A$12&gt;0,('Cost wout. establishment'!I5*(1+$B$6)^$A$12)/((1+'PV cost over time'!$B$4)^$A$12),0)+IF($A$13&gt;0,('Cost wout. establishment'!I5*(1+$B$6)^$A$13)/((1+'PV cost over time'!$B$4)^$A$13),0)+IF($A$14&gt;0,('Cost wout. establishment'!I5*(1+$B$6)^$A$14)/((1+'PV cost over time'!$B$4)^$A$14),0)+IF($A$15&gt;0,('Cost wout. establishment'!I5*(1+$B$6)^$A$15)/((1+'PV cost over time'!$B$4)^$A$15),0)+IF($A$16&gt;0,('Cost wout. establishment'!I5*(1+$B$6)^$A$16)/((1+'PV cost over time'!$B$4)^$A$16),0)+IF($A$17&gt;0,('Cost wout. establishment'!I5*(1+$B$6)^$A$17)/((1+'PV cost over time'!$B$4)^$A$17),0)+IF($A$18&gt;0,('Cost wout. establishment'!I5*(1+$B$6)^$A$18)/((1+'PV cost over time'!$B$4)^$A$18),0)+IF($A$19&gt;0,('Cost wout. establishment'!I5*(1+$B$6)^$A$19)/((1+'PV cost over time'!$B$4)^$A$19),0)+IF($A$20&gt;0,('Cost wout. establishment'!I5*(1+$B$6)^$A$20)/((1+'PV cost over time'!$B$4)^$A$20),0)</f>
        <v>0</v>
      </c>
    </row>
    <row r="11" spans="1:7" ht="15.75" thickBot="1" x14ac:dyDescent="0.3">
      <c r="A11" s="147" t="s">
        <v>208</v>
      </c>
      <c r="B11" s="134" t="str">
        <f t="shared" si="0"/>
        <v/>
      </c>
      <c r="C11" s="128"/>
      <c r="D11" s="147" t="s">
        <v>171</v>
      </c>
      <c r="E11" s="214">
        <f>IF(MAX('BiomassStocks-Plots'!$C$47,'SoilStocks-Plots'!$C$47)=0,0,(E10/MAX('BiomassStocks-Plots'!$C$47,'SoilStocks-Plots'!$C$47)))</f>
        <v>0</v>
      </c>
      <c r="F11" s="214">
        <f>IF(MAX('BiomassStocks-Plots'!$C$47,'SoilStocks-Plots'!$C$47)=0,0,(F10/MAX('BiomassStocks-Plots'!$C$47,'SoilStocks-Plots'!$C$47)))</f>
        <v>0</v>
      </c>
      <c r="G11" s="214">
        <f>IF(MAX('BiomassStocks-Plots'!$C$47,'SoilStocks-Plots'!$C$47)=0,0,(G10/MAX('BiomassStocks-Plots'!$C$47,'SoilStocks-Plots'!$C$47)))</f>
        <v>0</v>
      </c>
    </row>
    <row r="12" spans="1:7" ht="15.75" thickBot="1" x14ac:dyDescent="0.3">
      <c r="A12" s="160"/>
      <c r="B12" s="134" t="str">
        <f t="shared" si="0"/>
        <v/>
      </c>
      <c r="C12" s="128"/>
      <c r="D12" s="147" t="s">
        <v>172</v>
      </c>
      <c r="E12" s="214">
        <f>'Cost w. establishment'!G7+IF($A$12&gt;0,('Cost wout. establishment'!G7*(1+$B$6)^$A$12)/((1+'PV cost over time'!$B$4)^$A$12),0)+IF($A$13&gt;0,('Cost wout. establishment'!G7*(1+$B$6)^$A$13)/((1+'PV cost over time'!$B$4)^$A$13),0)+IF($A$14&gt;0,('Cost wout. establishment'!G7*(1+$B$6)^$A$14)/((1+'PV cost over time'!$B$4)^$A$14),0)+IF($A$15&gt;0,('Cost wout. establishment'!G7*(1+$B$6)^$A$15)/((1+'PV cost over time'!$B$4)^$A$15),0)+IF($A$16&gt;0,('Cost wout. establishment'!G7*(1+$B$6)^$A$16)/((1+'PV cost over time'!$B$4)^$A$16),0)+IF($A$17&gt;0,('Cost wout. establishment'!G7*(1+$B$6)^$A$17)/((1+'PV cost over time'!$B$4)^$A$17),0)+IF($A$18&gt;0,('Cost wout. establishment'!G7*(1+$B$6)^$A$18)/((1+'PV cost over time'!$B$4)^$A$18),0)+IF($A$19&gt;0,('Cost wout. establishment'!G7*(1+$B$6)^$A$19)/((1+'PV cost over time'!$B$4)^$A$19),0)+IF($A$20&gt;0,('Cost wout. establishment'!G7*(1+$B$6)^$A$20)/((1+'PV cost over time'!$B$4)^$A$20),0)</f>
        <v>0</v>
      </c>
      <c r="F12" s="214">
        <f>'Cost w. establishment'!H7+IF($A$12&gt;0,('Cost wout. establishment'!H7*(1+$B$6)^$A$12)/((1+'PV cost over time'!$B$4)^$A$12),0)+IF($A$13&gt;0,('Cost wout. establishment'!H7*(1+$B$6)^$A$13)/((1+'PV cost over time'!$B$4)^$A$13),0)+IF($A$14&gt;0,('Cost wout. establishment'!H7*(1+$B$6)^$A$14)/((1+'PV cost over time'!$B$4)^$A$14),0)+IF($A$15&gt;0,('Cost wout. establishment'!H7*(1+$B$6)^$A$15)/((1+'PV cost over time'!$B$4)^$A$15),0)+IF($A$16&gt;0,('Cost wout. establishment'!H7*(1+$B$6)^$A$16)/((1+'PV cost over time'!$B$4)^$A$16),0)+IF($A$17&gt;0,('Cost wout. establishment'!H7*(1+$B$6)^$A$17)/((1+'PV cost over time'!$B$4)^$A$17),0)+IF($A$18&gt;0,('Cost wout. establishment'!H7*(1+$B$6)^$A$18)/((1+'PV cost over time'!$B$4)^$A$18),0)+IF($A$19&gt;0,('Cost wout. establishment'!H7*(1+$B$6)^$A$19)/((1+'PV cost over time'!$B$4)^$A$19),0)+IF($A$20&gt;0,('Cost wout. establishment'!H7*(1+$B$6)^$A$20)/((1+'PV cost over time'!$B$4)^$A$20),0)</f>
        <v>0</v>
      </c>
      <c r="G12" s="214">
        <f>'Cost w. establishment'!I7+IF($A$12&gt;0,('Cost wout. establishment'!I7*(1+$B$6)^$A$12)/((1+'PV cost over time'!$B$4)^$A$12),0)+IF($A$13&gt;0,('Cost wout. establishment'!I7*(1+$B$6)^$A$13)/((1+'PV cost over time'!$B$4)^$A$13),0)+IF($A$14&gt;0,('Cost wout. establishment'!I7*(1+$B$6)^$A$14)/((1+'PV cost over time'!$B$4)^$A$14),0)+IF($A$15&gt;0,('Cost wout. establishment'!I7*(1+$B$6)^$A$15)/((1+'PV cost over time'!$B$4)^$A$15),0)+IF($A$16&gt;0,('Cost wout. establishment'!I7*(1+$B$6)^$A$16)/((1+'PV cost over time'!$B$4)^$A$16),0)+IF($A$17&gt;0,('Cost wout. establishment'!I7*(1+$B$6)^$A$17)/((1+'PV cost over time'!$B$4)^$A$17),0)+IF($A$18&gt;0,('Cost wout. establishment'!I7*(1+$B$6)^$A$18)/((1+'PV cost over time'!$B$4)^$A$18),0)+IF($A$19&gt;0,('Cost wout. establishment'!I7*(1+$B$6)^$A$19)/((1+'PV cost over time'!$B$4)^$A$19),0)+IF($A$20&gt;0,('Cost wout. establishment'!I7*(1+$B$6)^$A$20)/((1+'PV cost over time'!$B$4)^$A$20),0)</f>
        <v>0</v>
      </c>
    </row>
    <row r="13" spans="1:7" ht="15.75" thickBot="1" x14ac:dyDescent="0.3">
      <c r="A13" s="160"/>
      <c r="B13" s="134" t="str">
        <f t="shared" si="0"/>
        <v/>
      </c>
      <c r="C13" s="128"/>
      <c r="D13" s="147" t="s">
        <v>171</v>
      </c>
      <c r="E13" s="214">
        <f>IF(MAX('BiomassStocks-Plots'!$C$47,'SoilStocks-Plots'!$C$47)=0,0,(E12/MAX('BiomassStocks-Plots'!$C$47,'SoilStocks-Plots'!$C$47)))</f>
        <v>0</v>
      </c>
      <c r="F13" s="214">
        <f>IF(MAX('BiomassStocks-Plots'!$C$47,'SoilStocks-Plots'!$C$47)=0,0,(F12/MAX('BiomassStocks-Plots'!$C$47,'SoilStocks-Plots'!$C$47)))</f>
        <v>0</v>
      </c>
      <c r="G13" s="214">
        <f>IF(MAX('BiomassStocks-Plots'!$C$47,'SoilStocks-Plots'!$C$47)=0,0,(G12/MAX('BiomassStocks-Plots'!$C$47,'SoilStocks-Plots'!$C$47)))</f>
        <v>0</v>
      </c>
    </row>
    <row r="14" spans="1:7" ht="12.75" customHeight="1" thickBot="1" x14ac:dyDescent="0.3">
      <c r="A14" s="160"/>
      <c r="B14" s="134" t="str">
        <f t="shared" si="0"/>
        <v/>
      </c>
      <c r="C14" s="128"/>
      <c r="D14" s="147" t="s">
        <v>173</v>
      </c>
      <c r="E14" s="214">
        <f>'Cost w. establishment'!G9+IF($A$12&gt;0,('Cost wout. establishment'!G9*(1+$B$6)^$A$12)/((1+'PV cost over time'!$B$4)^$A$12),0)+IF($A$13&gt;0,('Cost wout. establishment'!G9*(1+$B$6)^$A$13)/((1+'PV cost over time'!$B$4)^$A$13),0)+IF($A$14&gt;0,('Cost wout. establishment'!G9*(1+$B$6)^$A$14)/((1+'PV cost over time'!$B$4)^$A$14),0)+IF($A$15&gt;0,('Cost wout. establishment'!G9*(1+$B$6)^$A$15)/((1+'PV cost over time'!$B$4)^$A$15),0)+IF($A$16&gt;0,('Cost wout. establishment'!G9*(1+$B$6)^$A$16)/((1+'PV cost over time'!$B$4)^$A$16),0)+IF($A$17&gt;0,('Cost wout. establishment'!G9*(1+$B$6)^$A$17)/((1+'PV cost over time'!$B$4)^$A$17),0)+IF($A$18&gt;0,('Cost wout. establishment'!G9*(1+$B$6)^$A$18)/((1+'PV cost over time'!$B$4)^$A$18),0)+IF($A$19&gt;0,('Cost wout. establishment'!G9*(1+$B$6)^$A$19)/((1+'PV cost over time'!$B$4)^$A$19),0)+IF($A$20&gt;0,('Cost wout. establishment'!G9*(1+$B$6)^$A$20)/((1+'PV cost over time'!$B$4)^$A$20),0)</f>
        <v>0</v>
      </c>
      <c r="F14" s="214">
        <f>'Cost w. establishment'!H9+IF($A$12&gt;0,('Cost wout. establishment'!H9*(1+$B$6)^$A$12)/((1+'PV cost over time'!$B$4)^$A$12),0)+IF($A$13&gt;0,('Cost wout. establishment'!H9*(1+$B$6)^$A$13)/((1+'PV cost over time'!$B$4)^$A$13),0)+IF($A$14&gt;0,('Cost wout. establishment'!H9*(1+$B$6)^$A$14)/((1+'PV cost over time'!$B$4)^$A$14),0)+IF($A$15&gt;0,('Cost wout. establishment'!H9*(1+$B$6)^$A$15)/((1+'PV cost over time'!$B$4)^$A$15),0)+IF($A$16&gt;0,('Cost wout. establishment'!H9*(1+$B$6)^$A$16)/((1+'PV cost over time'!$B$4)^$A$16),0)+IF($A$17&gt;0,('Cost wout. establishment'!H9*(1+$B$6)^$A$17)/((1+'PV cost over time'!$B$4)^$A$17),0)+IF($A$18&gt;0,('Cost wout. establishment'!H9*(1+$B$6)^$A$18)/((1+'PV cost over time'!$B$4)^$A$18),0)+IF($A$19&gt;0,('Cost wout. establishment'!H9*(1+$B$6)^$A$19)/((1+'PV cost over time'!$B$4)^$A$19),0)+IF($A$20&gt;0,('Cost wout. establishment'!H9*(1+$B$6)^$A$20)/((1+'PV cost over time'!$B$4)^$A$20),0)</f>
        <v>0</v>
      </c>
      <c r="G14" s="214">
        <f>'Cost w. establishment'!I9+IF($A$12&gt;0,('Cost wout. establishment'!I9*(1+$B$6)^$A$12)/((1+'PV cost over time'!$B$4)^$A$12),0)+IF($A$13&gt;0,('Cost wout. establishment'!I9*(1+$B$6)^$A$13)/((1+'PV cost over time'!$B$4)^$A$13),0)+IF($A$14&gt;0,('Cost wout. establishment'!I9*(1+$B$6)^$A$14)/((1+'PV cost over time'!$B$4)^$A$14),0)+IF($A$15&gt;0,('Cost wout. establishment'!I9*(1+$B$6)^$A$15)/((1+'PV cost over time'!$B$4)^$A$15),0)+IF($A$16&gt;0,('Cost wout. establishment'!I9*(1+$B$6)^$A$16)/((1+'PV cost over time'!$B$4)^$A$16),0)+IF($A$17&gt;0,('Cost wout. establishment'!I9*(1+$B$6)^$A$17)/((1+'PV cost over time'!$B$4)^$A$17),0)+IF($A$18&gt;0,('Cost wout. establishment'!I9*(1+$B$6)^$A$18)/((1+'PV cost over time'!$B$4)^$A$18),0)+IF($A$19&gt;0,('Cost wout. establishment'!I9*(1+$B$6)^$A$19)/((1+'PV cost over time'!$B$4)^$A$19),0)+IF($A$20&gt;0,('Cost wout. establishment'!I9*(1+$B$6)^$A$20)/((1+'PV cost over time'!$B$4)^$A$20),0)</f>
        <v>0</v>
      </c>
    </row>
    <row r="15" spans="1:7" ht="12.75" customHeight="1" thickBot="1" x14ac:dyDescent="0.3">
      <c r="A15" s="160"/>
      <c r="B15" s="134" t="str">
        <f t="shared" si="0"/>
        <v/>
      </c>
      <c r="C15" s="128"/>
      <c r="D15" s="147" t="s">
        <v>171</v>
      </c>
      <c r="E15" s="214">
        <f>IF(MAX('BiomassStocks-Plots'!$C$47,'SoilStocks-Plots'!C47)=0,0,(E14/MAX('BiomassStocks-Plots'!$C$47,'SoilStocks-Plots'!$C$47)))</f>
        <v>0</v>
      </c>
      <c r="F15" s="214">
        <f>IF(MAX('BiomassStocks-Plots'!$C$47,'SoilStocks-Plots'!D47)=0,0,(F14/MAX('BiomassStocks-Plots'!$C$47,'SoilStocks-Plots'!$C$47)))</f>
        <v>0</v>
      </c>
      <c r="G15" s="214">
        <f>IF(MAX('BiomassStocks-Plots'!$C$47,'SoilStocks-Plots'!$C$47)=0,0,(G14/MAX('BiomassStocks-Plots'!$C$47,'SoilStocks-Plots'!$C$47)))</f>
        <v>0</v>
      </c>
    </row>
    <row r="16" spans="1:7" ht="13.5" thickBot="1" x14ac:dyDescent="0.25">
      <c r="A16" s="160"/>
      <c r="B16" s="134" t="str">
        <f t="shared" si="0"/>
        <v/>
      </c>
      <c r="C16" s="128"/>
      <c r="D16" s="137"/>
    </row>
    <row r="17" spans="1:7" ht="15.75" customHeight="1" thickBot="1" x14ac:dyDescent="0.3">
      <c r="A17" s="160"/>
      <c r="B17" s="134" t="str">
        <f t="shared" si="0"/>
        <v/>
      </c>
      <c r="C17" s="128"/>
      <c r="D17" s="303" t="s">
        <v>191</v>
      </c>
      <c r="E17" s="306"/>
      <c r="F17" s="306"/>
      <c r="G17" s="305"/>
    </row>
    <row r="18" spans="1:7" ht="15.75" thickBot="1" x14ac:dyDescent="0.3">
      <c r="A18" s="160"/>
      <c r="B18" s="134" t="str">
        <f t="shared" si="0"/>
        <v/>
      </c>
      <c r="C18" s="128"/>
      <c r="D18" s="147"/>
      <c r="E18" s="147" t="s">
        <v>71</v>
      </c>
      <c r="F18" s="147" t="s">
        <v>89</v>
      </c>
      <c r="G18" s="147" t="s">
        <v>90</v>
      </c>
    </row>
    <row r="19" spans="1:7" ht="15.75" thickBot="1" x14ac:dyDescent="0.3">
      <c r="A19" s="160"/>
      <c r="D19" s="147" t="s">
        <v>127</v>
      </c>
      <c r="E19" s="215">
        <f>'Cost w. establishment'!G13+IF($A$12&gt;0,('Cost wout. establishment'!G13*(1+$B$6)^$A$12)/((1+'PV cost over time'!$B$4)^$A$12),0)+IF($A$13&gt;0,('Cost wout. establishment'!G13*(1+$B$6)^$A$13)/((1+'PV cost over time'!$B$4)^$A$13),0)+IF($A$14&gt;0,('Cost wout. establishment'!G13*(1+$B$6)^$A$14)/((1+'PV cost over time'!$B$4)^$A$14),0)+IF($A$15&gt;0,('Cost wout. establishment'!G13*(1+$B$6)^$A$15)/((1+'PV cost over time'!$B$4)^$A$15),0)+IF($A$16&gt;0,('Cost wout. establishment'!G13*(1+$B$6)^$A$16)/((1+'PV cost over time'!$B$4)^$A$16),0)+IF($A$17&gt;0,('Cost wout. establishment'!G13*(1+$B$6)^$A$17)/((1+'PV cost over time'!$B$4)^$A$17),0)+IF($A$18&gt;0,('Cost wout. establishment'!G13*(1+$B$6)^$A$18)/((1+'PV cost over time'!$B$4)^$A$18),0)+IF($A$19&gt;0,('Cost wout. establishment'!G13*(1+$B$6)^$A$19)/((1+'PV cost over time'!$B$4)^$A$19),0)+IF($A$20&gt;0,('Cost wout. establishment'!G13*(1+$B$6)^$A$20)/((1+'PV cost over time'!$B$4)^$A$20),0)</f>
        <v>0</v>
      </c>
      <c r="F19" s="215">
        <f>'Cost w. establishment'!H13+IF($A$12&gt;0,('Cost wout. establishment'!H13*(1+$B$6)^$A$12)/((1+'PV cost over time'!$B$4)^$A$12),0)+IF($A$13&gt;0,('Cost wout. establishment'!H13*(1+$B$6)^$A$13)/((1+'PV cost over time'!$B$4)^$A$13),0)+IF($A$14&gt;0,('Cost wout. establishment'!H13*(1+$B$6)^$A$14)/((1+'PV cost over time'!$B$4)^$A$14),0)+IF($A$15&gt;0,('Cost wout. establishment'!H13*(1+$B$6)^$A$15)/((1+'PV cost over time'!$B$4)^$A$15),0)+IF($A$16&gt;0,('Cost wout. establishment'!H13*(1+$B$6)^$A$16)/((1+'PV cost over time'!$B$4)^$A$16),0)+IF($A$17&gt;0,('Cost wout. establishment'!H13*(1+$B$6)^$A$17)/((1+'PV cost over time'!$B$4)^$A$17),0)+IF($A$18&gt;0,('Cost wout. establishment'!H13*(1+$B$6)^$A$18)/((1+'PV cost over time'!$B$4)^$A$18),0)+IF($A$19&gt;0,('Cost wout. establishment'!H13*(1+$B$6)^$A$19)/((1+'PV cost over time'!$B$4)^$A$19),0)+IF($A$20&gt;0,('Cost wout. establishment'!H13*(1+$B$6)^$A$20)/((1+'PV cost over time'!$B$4)^$A$20),0)</f>
        <v>0</v>
      </c>
      <c r="G19" s="215">
        <f>'Cost w. establishment'!I13+IF($A$12&gt;0,('Cost wout. establishment'!I13*(1+$B$6)^$A$12)/((1+'PV cost over time'!$B$4)^$A$12),0)+IF($A$13&gt;0,('Cost wout. establishment'!I13*(1+$B$6)^$A$13)/((1+'PV cost over time'!$B$4)^$A$13),0)+IF($A$14&gt;0,('Cost wout. establishment'!I13*(1+$B$6)^$A$14)/((1+'PV cost over time'!$B$4)^$A$14),0)+IF($A$15&gt;0,('Cost wout. establishment'!I13*(1+$B$6)^$A$15)/((1+'PV cost over time'!$B$4)^$A$15),0)+IF($A$16&gt;0,('Cost wout. establishment'!I13*(1+$B$6)^$A$16)/((1+'PV cost over time'!$B$4)^$A$16),0)+IF($A$17&gt;0,('Cost wout. establishment'!I13*(1+$B$6)^$A$17)/((1+'PV cost over time'!$B$4)^$A$17),0)+IF($A$18&gt;0,('Cost wout. establishment'!I13*(1+$B$6)^$A$18)/((1+'PV cost over time'!$B$4)^$A$18),0)+IF($A$19&gt;0,('Cost wout. establishment'!I13*(1+$B$6)^$A$19)/((1+'PV cost over time'!$B$4)^$A$19),0)+IF($A$20&gt;0,('Cost wout. establishment'!I13*(1+$B$6)^$A$20)/((1+'PV cost over time'!$B$4)^$A$20),0)</f>
        <v>0</v>
      </c>
    </row>
    <row r="20" spans="1:7" ht="15.75" thickBot="1" x14ac:dyDescent="0.3">
      <c r="A20" s="160"/>
      <c r="D20" s="147" t="s">
        <v>171</v>
      </c>
      <c r="E20" s="216">
        <f>IF(MAX('BiomassStocks-Plots'!$C$47,'SoilStocks-Plots'!$C$47)=0,0,(E19/MAX('BiomassStocks-Plots'!$C$47,'SoilStocks-Plots'!$C$47)))</f>
        <v>0</v>
      </c>
      <c r="F20" s="216">
        <f>IF(MAX('BiomassStocks-Plots'!$C$47,'SoilStocks-Plots'!$C$47)=0,0,(F19/MAX('BiomassStocks-Plots'!$C$47,'SoilStocks-Plots'!$C$47)))</f>
        <v>0</v>
      </c>
      <c r="G20" s="216">
        <f>IF(MAX('BiomassStocks-Plots'!$C$47,'SoilStocks-Plots'!$C$47)=0,0,(G19/MAX('BiomassStocks-Plots'!$C$47,'SoilStocks-Plots'!$C$47)))</f>
        <v>0</v>
      </c>
    </row>
    <row r="21" spans="1:7" ht="15" x14ac:dyDescent="0.25">
      <c r="D21" s="147" t="s">
        <v>172</v>
      </c>
      <c r="E21" s="215">
        <f>'Cost w. establishment'!G15+IF($A$12&gt;0,('Cost wout. establishment'!G15*(1+$B$6)^$A$12)/((1+'PV cost over time'!$B$4)^$A$12),0)+IF($A$13&gt;0,('Cost wout. establishment'!G15*(1+$B$6)^$A$13)/((1+'PV cost over time'!$B$4)^$A$13),0)+IF($A$14&gt;0,('Cost wout. establishment'!G15*(1+$B$6)^$A$14)/((1+'PV cost over time'!$B$4)^$A$14),0)+IF($A$15&gt;0,('Cost wout. establishment'!G15*(1+$B$6)^$A$15)/((1+'PV cost over time'!$B$4)^$A$15),0)+IF($A$16&gt;0,('Cost wout. establishment'!G15*(1+$B$6)^$A$16)/((1+'PV cost over time'!$B$4)^$A$16),0)+IF($A$17&gt;0,('Cost wout. establishment'!G15*(1+$B$6)^$A$17)/((1+'PV cost over time'!$B$4)^$A$17),0)+IF($A$18&gt;0,('Cost wout. establishment'!G15*(1+$B$6)^$A$18)/((1+'PV cost over time'!$B$4)^$A$18),0)+IF($A$19&gt;0,('Cost wout. establishment'!G15*(1+$B$6)^$A$19)/((1+'PV cost over time'!$B$4)^$A$19),0)+IF($A$20&gt;0,('Cost wout. establishment'!G15*(1+$B$6)^$A$20)/((1+'PV cost over time'!$B$4)^$A$20),0)</f>
        <v>0</v>
      </c>
      <c r="F21" s="215">
        <f>'Cost w. establishment'!H15+IF($A$12&gt;0,('Cost wout. establishment'!H15*(1+$B$6)^$A$12)/((1+'PV cost over time'!$B$4)^$A$12),0)+IF($A$13&gt;0,('Cost wout. establishment'!H15*(1+$B$6)^$A$13)/((1+'PV cost over time'!$B$4)^$A$13),0)+IF($A$14&gt;0,('Cost wout. establishment'!H15*(1+$B$6)^$A$14)/((1+'PV cost over time'!$B$4)^$A$14),0)+IF($A$15&gt;0,('Cost wout. establishment'!H15*(1+$B$6)^$A$15)/((1+'PV cost over time'!$B$4)^$A$15),0)+IF($A$16&gt;0,('Cost wout. establishment'!H15*(1+$B$6)^$A$16)/((1+'PV cost over time'!$B$4)^$A$16),0)+IF($A$17&gt;0,('Cost wout. establishment'!H15*(1+$B$6)^$A$17)/((1+'PV cost over time'!$B$4)^$A$17),0)+IF($A$18&gt;0,('Cost wout. establishment'!H15*(1+$B$6)^$A$18)/((1+'PV cost over time'!$B$4)^$A$18),0)+IF($A$19&gt;0,('Cost wout. establishment'!H15*(1+$B$6)^$A$19)/((1+'PV cost over time'!$B$4)^$A$19),0)+IF($A$20&gt;0,('Cost wout. establishment'!H15*(1+$B$6)^$A$20)/((1+'PV cost over time'!$B$4)^$A$20),0)</f>
        <v>0</v>
      </c>
      <c r="G21" s="215">
        <f>'Cost w. establishment'!I15+IF($A$12&gt;0,('Cost wout. establishment'!I15*(1+$B$6)^$A$12)/((1+'PV cost over time'!$B$4)^$A$12),0)+IF($A$13&gt;0,('Cost wout. establishment'!I15*(1+$B$6)^$A$13)/((1+'PV cost over time'!$B$4)^$A$13),0)+IF($A$14&gt;0,('Cost wout. establishment'!I15*(1+$B$6)^$A$14)/((1+'PV cost over time'!$B$4)^$A$14),0)+IF($A$15&gt;0,('Cost wout. establishment'!I15*(1+$B$6)^$A$15)/((1+'PV cost over time'!$B$4)^$A$15),0)+IF($A$16&gt;0,('Cost wout. establishment'!I15*(1+$B$6)^$A$16)/((1+'PV cost over time'!$B$4)^$A$16),0)+IF($A$17&gt;0,('Cost wout. establishment'!I15*(1+$B$6)^$A$17)/((1+'PV cost over time'!$B$4)^$A$17),0)+IF($A$18&gt;0,('Cost wout. establishment'!I15*(1+$B$6)^$A$18)/((1+'PV cost over time'!$B$4)^$A$18),0)+IF($A$19&gt;0,('Cost wout. establishment'!I15*(1+$B$6)^$A$19)/((1+'PV cost over time'!$B$4)^$A$19),0)+IF($A$20&gt;0,('Cost wout. establishment'!I15*(1+$B$6)^$A$20)/((1+'PV cost over time'!$B$4)^$A$20),0)</f>
        <v>0</v>
      </c>
    </row>
    <row r="22" spans="1:7" ht="15" x14ac:dyDescent="0.25">
      <c r="D22" s="147" t="s">
        <v>171</v>
      </c>
      <c r="E22" s="216">
        <f>IF(MAX('BiomassStocks-Plots'!$C$47,'SoilStocks-Plots'!$C$47)=0,0,(E21/MAX('BiomassStocks-Plots'!$C$47,'SoilStocks-Plots'!$C$47)))</f>
        <v>0</v>
      </c>
      <c r="F22" s="216">
        <f>IF(MAX('BiomassStocks-Plots'!$C$47,'SoilStocks-Plots'!$C$47)=0,0,(F21/MAX('BiomassStocks-Plots'!$C$47,'SoilStocks-Plots'!$C$47)))</f>
        <v>0</v>
      </c>
      <c r="G22" s="216">
        <f>IF(MAX('BiomassStocks-Plots'!$C$47,'SoilStocks-Plots'!$C$47)=0,0,(G21/MAX('BiomassStocks-Plots'!$C$47,'SoilStocks-Plots'!$C$47)))</f>
        <v>0</v>
      </c>
    </row>
    <row r="23" spans="1:7" ht="15" x14ac:dyDescent="0.25">
      <c r="D23" s="147" t="s">
        <v>173</v>
      </c>
      <c r="E23" s="215">
        <f>'Cost w. establishment'!G17+IF($A$12&gt;0,('Cost wout. establishment'!G17*(1+$B$6)^$A$12)/((1+'PV cost over time'!$B$4)^$A$12),0)+IF($A$13&gt;0,('Cost wout. establishment'!G17*(1+$B$6)^$A$13)/((1+'PV cost over time'!$B$4)^$A$13),0)+IF($A$14&gt;0,('Cost wout. establishment'!G17*(1+$B$6)^$A$14)/((1+'PV cost over time'!$B$4)^$A$14),0)+IF($A$15&gt;0,('Cost wout. establishment'!G17*(1+$B$6)^$A$15)/((1+'PV cost over time'!$B$4)^$A$15),0)+IF($A$16&gt;0,('Cost wout. establishment'!G17*(1+$B$6)^$A$16)/((1+'PV cost over time'!$B$4)^$A$16),0)+IF($A$17&gt;0,('Cost wout. establishment'!G17*(1+$B$6)^$A$17)/((1+'PV cost over time'!$B$4)^$A$17),0)+IF($A$18&gt;0,('Cost wout. establishment'!G17*(1+$B$6)^$A$18)/((1+'PV cost over time'!$B$4)^$A$18),0)+IF($A$19&gt;0,('Cost wout. establishment'!G17*(1+$B$6)^$A$19)/((1+'PV cost over time'!$B$4)^$A$19),0)+IF($A$20&gt;0,('Cost wout. establishment'!G17*(1+$B$6)^$A$20)/((1+'PV cost over time'!$B$4)^$A$20),0)</f>
        <v>0</v>
      </c>
      <c r="F23" s="215">
        <f>'Cost w. establishment'!H17+IF($A$12&gt;0,('Cost wout. establishment'!H17*(1+$B$6)^$A$12)/((1+'PV cost over time'!$B$4)^$A$12),0)+IF($A$13&gt;0,('Cost wout. establishment'!H17*(1+$B$6)^$A$13)/((1+'PV cost over time'!$B$4)^$A$13),0)+IF($A$14&gt;0,('Cost wout. establishment'!H17*(1+$B$6)^$A$14)/((1+'PV cost over time'!$B$4)^$A$14),0)+IF($A$15&gt;0,('Cost wout. establishment'!H17*(1+$B$6)^$A$15)/((1+'PV cost over time'!$B$4)^$A$15),0)+IF($A$16&gt;0,('Cost wout. establishment'!H17*(1+$B$6)^$A$16)/((1+'PV cost over time'!$B$4)^$A$16),0)+IF($A$17&gt;0,('Cost wout. establishment'!H17*(1+$B$6)^$A$17)/((1+'PV cost over time'!$B$4)^$A$17),0)+IF($A$18&gt;0,('Cost wout. establishment'!H17*(1+$B$6)^$A$18)/((1+'PV cost over time'!$B$4)^$A$18),0)+IF($A$19&gt;0,('Cost wout. establishment'!H17*(1+$B$6)^$A$19)/((1+'PV cost over time'!$B$4)^$A$19),0)+IF($A$20&gt;0,('Cost wout. establishment'!H17*(1+$B$6)^$A$20)/((1+'PV cost over time'!$B$4)^$A$20),0)</f>
        <v>0</v>
      </c>
      <c r="G23" s="215">
        <f>'Cost w. establishment'!I17+IF($A$12&gt;0,('Cost wout. establishment'!I17*(1+$B$6)^$A$12)/((1+'PV cost over time'!$B$4)^$A$12),0)+IF($A$13&gt;0,('Cost wout. establishment'!I17*(1+$B$6)^$A$13)/((1+'PV cost over time'!$B$4)^$A$13),0)+IF($A$14&gt;0,('Cost wout. establishment'!I17*(1+$B$6)^$A$14)/((1+'PV cost over time'!$B$4)^$A$14),0)+IF($A$15&gt;0,('Cost wout. establishment'!I17*(1+$B$6)^$A$15)/((1+'PV cost over time'!$B$4)^$A$15),0)+IF($A$16&gt;0,('Cost wout. establishment'!I17*(1+$B$6)^$A$16)/((1+'PV cost over time'!$B$4)^$A$16),0)+IF($A$17&gt;0,('Cost wout. establishment'!I17*(1+$B$6)^$A$17)/((1+'PV cost over time'!$B$4)^$A$17),0)+IF($A$18&gt;0,('Cost wout. establishment'!I17*(1+$B$6)^$A$18)/((1+'PV cost over time'!$B$4)^$A$18),0)+IF($A$19&gt;0,('Cost wout. establishment'!I17*(1+$B$6)^$A$19)/((1+'PV cost over time'!$B$4)^$A$19),0)+IF($A$20&gt;0,('Cost wout. establishment'!I17*(1+$B$6)^$A$20)/((1+'PV cost over time'!$B$4)^$A$20),0)</f>
        <v>0</v>
      </c>
    </row>
    <row r="24" spans="1:7" ht="15" x14ac:dyDescent="0.25">
      <c r="D24" s="147" t="s">
        <v>171</v>
      </c>
      <c r="E24" s="216">
        <f>IF(MAX('BiomassStocks-Plots'!$C$47,'SoilStocks-Plots'!$C$47)=0,0,(E23/MAX('BiomassStocks-Plots'!$C$47,'SoilStocks-Plots'!$C$47)))</f>
        <v>0</v>
      </c>
      <c r="F24" s="216">
        <f>IF(MAX('BiomassStocks-Plots'!$C$47,'SoilStocks-Plots'!$C$47)=0,0,(F23/MAX('BiomassStocks-Plots'!$C$47,'SoilStocks-Plots'!$C$47)))</f>
        <v>0</v>
      </c>
      <c r="G24" s="216">
        <f>IF(MAX('BiomassStocks-Plots'!$C$47,'SoilStocks-Plots'!$C$47)=0,0,(G23/MAX('BiomassStocks-Plots'!$C$47,'SoilStocks-Plots'!$C$47)))</f>
        <v>0</v>
      </c>
    </row>
    <row r="26" spans="1:7" x14ac:dyDescent="0.2">
      <c r="D26" s="1"/>
    </row>
    <row r="28" spans="1:7" ht="7.9" customHeight="1" x14ac:dyDescent="0.2"/>
    <row r="30" spans="1:7" x14ac:dyDescent="0.2">
      <c r="F30" s="137"/>
      <c r="G30" s="137"/>
    </row>
    <row r="31" spans="1:7" x14ac:dyDescent="0.2">
      <c r="A31" s="64" t="s">
        <v>163</v>
      </c>
      <c r="F31" s="137"/>
    </row>
    <row r="32" spans="1:7" x14ac:dyDescent="0.2">
      <c r="A32" s="67" t="s">
        <v>1</v>
      </c>
    </row>
    <row r="33" spans="1:1" x14ac:dyDescent="0.2">
      <c r="A33" s="67" t="s">
        <v>0</v>
      </c>
    </row>
    <row r="37" spans="1:1" ht="10.15" customHeight="1" x14ac:dyDescent="0.2"/>
    <row r="39" spans="1:1" x14ac:dyDescent="0.2">
      <c r="A39" s="1"/>
    </row>
    <row r="40" spans="1:1" x14ac:dyDescent="0.2">
      <c r="A40" s="1"/>
    </row>
    <row r="41" spans="1:1" x14ac:dyDescent="0.2">
      <c r="A41" s="1"/>
    </row>
    <row r="42" spans="1:1" x14ac:dyDescent="0.2">
      <c r="A42" s="1"/>
    </row>
  </sheetData>
  <sheetProtection password="EB12" sheet="1" objects="1" scenarios="1" selectLockedCells="1"/>
  <mergeCells count="3">
    <mergeCell ref="D8:G8"/>
    <mergeCell ref="D17:G17"/>
    <mergeCell ref="A1:G1"/>
  </mergeCells>
  <hyperlinks>
    <hyperlink ref="A33" r:id="rId1"/>
    <hyperlink ref="A32" r:id="rId2"/>
  </hyperlinks>
  <pageMargins left="0.75" right="0.75" top="1" bottom="1" header="0.5" footer="0.5"/>
  <pageSetup orientation="landscape"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BT92"/>
  <sheetViews>
    <sheetView topLeftCell="A3" workbookViewId="0">
      <selection activeCell="F17" sqref="F17"/>
    </sheetView>
  </sheetViews>
  <sheetFormatPr defaultRowHeight="12.75" x14ac:dyDescent="0.2"/>
  <cols>
    <col min="13" max="13" width="10" customWidth="1"/>
  </cols>
  <sheetData>
    <row r="1" spans="1:72" x14ac:dyDescent="0.2">
      <c r="A1" s="99" t="s">
        <v>79</v>
      </c>
      <c r="B1" s="74"/>
      <c r="C1" s="74"/>
      <c r="D1" s="74"/>
      <c r="E1" s="74"/>
      <c r="F1" s="74"/>
      <c r="G1" s="74"/>
      <c r="H1" s="74"/>
      <c r="I1" s="74"/>
      <c r="J1" s="74"/>
      <c r="K1" s="74"/>
      <c r="L1" s="74"/>
      <c r="M1" s="74"/>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row>
    <row r="2" spans="1:72" x14ac:dyDescent="0.2">
      <c r="A2" s="99" t="s">
        <v>78</v>
      </c>
      <c r="B2" s="74"/>
      <c r="C2" s="74"/>
      <c r="D2" s="74"/>
      <c r="E2" s="74"/>
      <c r="F2" s="74"/>
      <c r="G2" s="74"/>
      <c r="H2" s="74"/>
      <c r="I2" s="74"/>
      <c r="J2" s="74"/>
      <c r="K2" s="74"/>
      <c r="L2" s="74"/>
      <c r="M2" s="74"/>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row>
    <row r="3" spans="1:72" x14ac:dyDescent="0.2">
      <c r="A3" s="99" t="s">
        <v>80</v>
      </c>
      <c r="B3" s="74"/>
      <c r="C3" s="74"/>
      <c r="D3" s="74"/>
      <c r="E3" s="74"/>
      <c r="F3" s="74"/>
      <c r="G3" s="74"/>
      <c r="H3" s="74"/>
      <c r="I3" s="74"/>
      <c r="J3" s="74"/>
      <c r="K3" s="74"/>
      <c r="L3" s="74"/>
      <c r="M3" s="74"/>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row>
    <row r="4" spans="1:72"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row>
    <row r="5" spans="1:72" ht="15.75" x14ac:dyDescent="0.3">
      <c r="A5" s="100"/>
      <c r="B5" s="116" t="s">
        <v>81</v>
      </c>
      <c r="C5" s="117"/>
      <c r="D5" s="117"/>
      <c r="E5" s="117"/>
      <c r="F5" s="117"/>
      <c r="G5" s="118"/>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1:72" x14ac:dyDescent="0.2">
      <c r="A6" s="100"/>
      <c r="B6" s="119"/>
      <c r="C6" s="310" t="s">
        <v>37</v>
      </c>
      <c r="D6" s="310"/>
      <c r="E6" s="310"/>
      <c r="F6" s="310"/>
      <c r="G6" s="311"/>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row>
    <row r="7" spans="1:72" ht="24" x14ac:dyDescent="0.2">
      <c r="A7" s="100"/>
      <c r="B7" s="120" t="s">
        <v>25</v>
      </c>
      <c r="C7" s="111" t="s">
        <v>38</v>
      </c>
      <c r="D7" s="110" t="s">
        <v>39</v>
      </c>
      <c r="E7" s="110" t="s">
        <v>40</v>
      </c>
      <c r="F7" s="110" t="s">
        <v>41</v>
      </c>
      <c r="G7" s="121" t="s">
        <v>42</v>
      </c>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row>
    <row r="8" spans="1:72" x14ac:dyDescent="0.2">
      <c r="A8" s="100"/>
      <c r="B8" s="122">
        <v>1</v>
      </c>
      <c r="C8" s="112">
        <v>3.08</v>
      </c>
      <c r="D8" s="113">
        <v>6.3140000000000001</v>
      </c>
      <c r="E8" s="113">
        <v>12.706</v>
      </c>
      <c r="F8" s="113">
        <v>31.82</v>
      </c>
      <c r="G8" s="123">
        <v>63.656999999999996</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row>
    <row r="9" spans="1:72" x14ac:dyDescent="0.2">
      <c r="A9" s="100"/>
      <c r="B9" s="122">
        <v>2</v>
      </c>
      <c r="C9" s="112">
        <v>1.89</v>
      </c>
      <c r="D9" s="113">
        <v>2.92</v>
      </c>
      <c r="E9" s="113">
        <v>4.3029999999999999</v>
      </c>
      <c r="F9" s="112">
        <v>6.97</v>
      </c>
      <c r="G9" s="123">
        <v>9.9250000000000007</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row>
    <row r="10" spans="1:72" x14ac:dyDescent="0.2">
      <c r="A10" s="100"/>
      <c r="B10" s="122">
        <v>3</v>
      </c>
      <c r="C10" s="112">
        <v>1.64</v>
      </c>
      <c r="D10" s="113">
        <v>2.3530000000000002</v>
      </c>
      <c r="E10" s="113">
        <v>3.1819999999999999</v>
      </c>
      <c r="F10" s="112">
        <v>4.54</v>
      </c>
      <c r="G10" s="123">
        <v>5.8410000000000002</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row>
    <row r="11" spans="1:72" x14ac:dyDescent="0.2">
      <c r="A11" s="100"/>
      <c r="B11" s="122">
        <v>4</v>
      </c>
      <c r="C11" s="112">
        <v>1.53</v>
      </c>
      <c r="D11" s="113">
        <v>2.1320000000000001</v>
      </c>
      <c r="E11" s="113">
        <v>2.7759999999999998</v>
      </c>
      <c r="F11" s="112">
        <v>3.75</v>
      </c>
      <c r="G11" s="123">
        <v>4.6040000000000001</v>
      </c>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row>
    <row r="12" spans="1:72" x14ac:dyDescent="0.2">
      <c r="A12" s="100"/>
      <c r="B12" s="122">
        <v>5</v>
      </c>
      <c r="C12" s="112">
        <v>1.48</v>
      </c>
      <c r="D12" s="113">
        <v>2.0150000000000001</v>
      </c>
      <c r="E12" s="113">
        <v>2.5710000000000002</v>
      </c>
      <c r="F12" s="112">
        <v>3.37</v>
      </c>
      <c r="G12" s="123">
        <v>4.032</v>
      </c>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row>
    <row r="13" spans="1:72" x14ac:dyDescent="0.2">
      <c r="A13" s="100"/>
      <c r="B13" s="122">
        <v>6</v>
      </c>
      <c r="C13" s="112">
        <v>1.44</v>
      </c>
      <c r="D13" s="113">
        <v>1.9430000000000001</v>
      </c>
      <c r="E13" s="113">
        <v>2.4470000000000001</v>
      </c>
      <c r="F13" s="112">
        <v>3.14</v>
      </c>
      <c r="G13" s="123">
        <v>3.7069999999999999</v>
      </c>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row>
    <row r="14" spans="1:72" x14ac:dyDescent="0.2">
      <c r="A14" s="100"/>
      <c r="B14" s="122">
        <v>7</v>
      </c>
      <c r="C14" s="112">
        <v>1.42</v>
      </c>
      <c r="D14" s="113">
        <v>1.895</v>
      </c>
      <c r="E14" s="113">
        <v>2.3650000000000002</v>
      </c>
      <c r="F14" s="112">
        <v>3</v>
      </c>
      <c r="G14" s="123">
        <v>3.4990000000000001</v>
      </c>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row>
    <row r="15" spans="1:72" x14ac:dyDescent="0.2">
      <c r="A15" s="100"/>
      <c r="B15" s="122">
        <v>8</v>
      </c>
      <c r="C15" s="112">
        <v>1.4</v>
      </c>
      <c r="D15" s="113">
        <v>1.86</v>
      </c>
      <c r="E15" s="113">
        <v>2.306</v>
      </c>
      <c r="F15" s="112">
        <v>2.9</v>
      </c>
      <c r="G15" s="123">
        <v>3.355</v>
      </c>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row>
    <row r="16" spans="1:72" x14ac:dyDescent="0.2">
      <c r="A16" s="100"/>
      <c r="B16" s="122">
        <v>9</v>
      </c>
      <c r="C16" s="112">
        <v>1.38</v>
      </c>
      <c r="D16" s="113">
        <v>1.833</v>
      </c>
      <c r="E16" s="113">
        <v>2.262</v>
      </c>
      <c r="F16" s="112">
        <v>2.82</v>
      </c>
      <c r="G16" s="123">
        <v>3.25</v>
      </c>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row>
    <row r="17" spans="1:72" x14ac:dyDescent="0.2">
      <c r="A17" s="100"/>
      <c r="B17" s="122">
        <v>10</v>
      </c>
      <c r="C17" s="112">
        <v>1.37</v>
      </c>
      <c r="D17" s="113">
        <v>1.8120000000000001</v>
      </c>
      <c r="E17" s="113">
        <v>2.2280000000000002</v>
      </c>
      <c r="F17" s="112">
        <v>2.76</v>
      </c>
      <c r="G17" s="123">
        <v>3.169</v>
      </c>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row>
    <row r="18" spans="1:72" x14ac:dyDescent="0.2">
      <c r="A18" s="100"/>
      <c r="B18" s="122">
        <v>11</v>
      </c>
      <c r="C18" s="112">
        <v>1.36</v>
      </c>
      <c r="D18" s="113">
        <v>1.796</v>
      </c>
      <c r="E18" s="113">
        <v>2.2010000000000001</v>
      </c>
      <c r="F18" s="112">
        <v>2.72</v>
      </c>
      <c r="G18" s="123">
        <v>3.1059999999999999</v>
      </c>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row>
    <row r="19" spans="1:72" x14ac:dyDescent="0.2">
      <c r="A19" s="100"/>
      <c r="B19" s="122">
        <v>12</v>
      </c>
      <c r="C19" s="112">
        <v>1.36</v>
      </c>
      <c r="D19" s="113">
        <v>1.782</v>
      </c>
      <c r="E19" s="113">
        <v>2.1789999999999998</v>
      </c>
      <c r="F19" s="112">
        <v>2.68</v>
      </c>
      <c r="G19" s="123">
        <v>3.0550000000000002</v>
      </c>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row>
    <row r="20" spans="1:72" x14ac:dyDescent="0.2">
      <c r="A20" s="100"/>
      <c r="B20" s="122">
        <v>13</v>
      </c>
      <c r="C20" s="112">
        <v>1.35</v>
      </c>
      <c r="D20" s="113">
        <v>1.7709999999999999</v>
      </c>
      <c r="E20" s="113">
        <v>2.16</v>
      </c>
      <c r="F20" s="112">
        <v>2.65</v>
      </c>
      <c r="G20" s="123">
        <v>3.012</v>
      </c>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row>
    <row r="21" spans="1:72" x14ac:dyDescent="0.2">
      <c r="A21" s="100"/>
      <c r="B21" s="122">
        <v>14</v>
      </c>
      <c r="C21" s="112">
        <v>1.35</v>
      </c>
      <c r="D21" s="113">
        <v>1.7609999999999999</v>
      </c>
      <c r="E21" s="113">
        <v>2.145</v>
      </c>
      <c r="F21" s="112">
        <v>2.63</v>
      </c>
      <c r="G21" s="123">
        <v>2.9769999999999999</v>
      </c>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row>
    <row r="22" spans="1:72" x14ac:dyDescent="0.2">
      <c r="A22" s="100"/>
      <c r="B22" s="122">
        <v>15</v>
      </c>
      <c r="C22" s="112">
        <v>1.34</v>
      </c>
      <c r="D22" s="113">
        <v>1.7529999999999999</v>
      </c>
      <c r="E22" s="113">
        <v>2.1309999999999998</v>
      </c>
      <c r="F22" s="112">
        <v>2.6</v>
      </c>
      <c r="G22" s="123">
        <v>2.9470000000000001</v>
      </c>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row>
    <row r="23" spans="1:72" x14ac:dyDescent="0.2">
      <c r="A23" s="100"/>
      <c r="B23" s="122">
        <v>16</v>
      </c>
      <c r="C23" s="112">
        <v>1.34</v>
      </c>
      <c r="D23" s="113">
        <v>1.746</v>
      </c>
      <c r="E23" s="113">
        <v>2.12</v>
      </c>
      <c r="F23" s="112">
        <v>2.58</v>
      </c>
      <c r="G23" s="123">
        <v>2.9209999999999998</v>
      </c>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row>
    <row r="24" spans="1:72" x14ac:dyDescent="0.2">
      <c r="A24" s="100"/>
      <c r="B24" s="122">
        <v>17</v>
      </c>
      <c r="C24" s="112">
        <v>1.33</v>
      </c>
      <c r="D24" s="113">
        <v>1.74</v>
      </c>
      <c r="E24" s="113">
        <v>2.11</v>
      </c>
      <c r="F24" s="112">
        <v>2.57</v>
      </c>
      <c r="G24" s="123">
        <v>2.8980000000000001</v>
      </c>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row>
    <row r="25" spans="1:72" x14ac:dyDescent="0.2">
      <c r="A25" s="100"/>
      <c r="B25" s="122">
        <v>18</v>
      </c>
      <c r="C25" s="112">
        <v>1.33</v>
      </c>
      <c r="D25" s="113">
        <v>1.734</v>
      </c>
      <c r="E25" s="113">
        <v>2.101</v>
      </c>
      <c r="F25" s="112">
        <v>2.5499999999999998</v>
      </c>
      <c r="G25" s="123">
        <v>2.8780000000000001</v>
      </c>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row>
    <row r="26" spans="1:72" x14ac:dyDescent="0.2">
      <c r="A26" s="100"/>
      <c r="B26" s="122">
        <v>19</v>
      </c>
      <c r="C26" s="112">
        <v>1.33</v>
      </c>
      <c r="D26" s="113">
        <v>1.7290000000000001</v>
      </c>
      <c r="E26" s="113">
        <v>2.093</v>
      </c>
      <c r="F26" s="112">
        <v>2.54</v>
      </c>
      <c r="G26" s="123">
        <v>2.8610000000000002</v>
      </c>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row>
    <row r="27" spans="1:72" x14ac:dyDescent="0.2">
      <c r="A27" s="100"/>
      <c r="B27" s="122">
        <v>20</v>
      </c>
      <c r="C27" s="112">
        <v>1.33</v>
      </c>
      <c r="D27" s="113">
        <v>1.7250000000000001</v>
      </c>
      <c r="E27" s="113">
        <v>2.0859999999999999</v>
      </c>
      <c r="F27" s="112">
        <v>2.5299999999999998</v>
      </c>
      <c r="G27" s="123">
        <v>2.8450000000000002</v>
      </c>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row>
    <row r="28" spans="1:72" x14ac:dyDescent="0.2">
      <c r="A28" s="100"/>
      <c r="B28" s="122">
        <v>21</v>
      </c>
      <c r="C28" s="112">
        <v>1.32</v>
      </c>
      <c r="D28" s="113">
        <v>1.7210000000000001</v>
      </c>
      <c r="E28" s="113">
        <v>2.08</v>
      </c>
      <c r="F28" s="112">
        <v>2.52</v>
      </c>
      <c r="G28" s="123">
        <v>2.831</v>
      </c>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row>
    <row r="29" spans="1:72" x14ac:dyDescent="0.2">
      <c r="A29" s="100"/>
      <c r="B29" s="122">
        <v>22</v>
      </c>
      <c r="C29" s="112">
        <v>1.32</v>
      </c>
      <c r="D29" s="113">
        <v>1.7170000000000001</v>
      </c>
      <c r="E29" s="113">
        <v>2.0739999999999998</v>
      </c>
      <c r="F29" s="112">
        <v>2.5099999999999998</v>
      </c>
      <c r="G29" s="123">
        <v>2.819</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row>
    <row r="30" spans="1:72" x14ac:dyDescent="0.2">
      <c r="A30" s="100"/>
      <c r="B30" s="122">
        <v>23</v>
      </c>
      <c r="C30" s="112">
        <v>1.32</v>
      </c>
      <c r="D30" s="113">
        <v>1.714</v>
      </c>
      <c r="E30" s="113">
        <v>2.069</v>
      </c>
      <c r="F30" s="112">
        <v>2.5</v>
      </c>
      <c r="G30" s="123">
        <v>2.8069999999999999</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row>
    <row r="31" spans="1:72" x14ac:dyDescent="0.2">
      <c r="A31" s="100"/>
      <c r="B31" s="122">
        <v>24</v>
      </c>
      <c r="C31" s="112">
        <v>1.32</v>
      </c>
      <c r="D31" s="113">
        <v>1.7110000000000001</v>
      </c>
      <c r="E31" s="113">
        <v>2.0640000000000001</v>
      </c>
      <c r="F31" s="112">
        <v>2.4900000000000002</v>
      </c>
      <c r="G31" s="123">
        <v>2.7970000000000002</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row>
    <row r="32" spans="1:72" x14ac:dyDescent="0.2">
      <c r="A32" s="100"/>
      <c r="B32" s="122">
        <v>25</v>
      </c>
      <c r="C32" s="112">
        <v>1.32</v>
      </c>
      <c r="D32" s="113">
        <v>1.708</v>
      </c>
      <c r="E32" s="113">
        <v>2.06</v>
      </c>
      <c r="F32" s="112">
        <v>2.4900000000000002</v>
      </c>
      <c r="G32" s="123">
        <v>2.7869999999999999</v>
      </c>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row>
    <row r="33" spans="1:72" x14ac:dyDescent="0.2">
      <c r="A33" s="100"/>
      <c r="B33" s="122">
        <v>26</v>
      </c>
      <c r="C33" s="112">
        <v>1.32</v>
      </c>
      <c r="D33" s="113">
        <v>1.706</v>
      </c>
      <c r="E33" s="113">
        <v>2.056</v>
      </c>
      <c r="F33" s="112">
        <v>2.48</v>
      </c>
      <c r="G33" s="123">
        <v>2.7789999999999999</v>
      </c>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row>
    <row r="34" spans="1:72" x14ac:dyDescent="0.2">
      <c r="A34" s="100"/>
      <c r="B34" s="122">
        <v>27</v>
      </c>
      <c r="C34" s="112">
        <v>1.31</v>
      </c>
      <c r="D34" s="113">
        <v>1.7030000000000001</v>
      </c>
      <c r="E34" s="113">
        <v>2.052</v>
      </c>
      <c r="F34" s="112">
        <v>2.4700000000000002</v>
      </c>
      <c r="G34" s="123">
        <v>2.7709999999999999</v>
      </c>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row>
    <row r="35" spans="1:72" x14ac:dyDescent="0.2">
      <c r="A35" s="100"/>
      <c r="B35" s="122">
        <v>28</v>
      </c>
      <c r="C35" s="112">
        <v>1.31</v>
      </c>
      <c r="D35" s="113">
        <v>1.7010000000000001</v>
      </c>
      <c r="E35" s="113">
        <v>2.048</v>
      </c>
      <c r="F35" s="112">
        <v>2.4700000000000002</v>
      </c>
      <c r="G35" s="123">
        <v>2.7629999999999999</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row>
    <row r="36" spans="1:72" x14ac:dyDescent="0.2">
      <c r="A36" s="100"/>
      <c r="B36" s="122">
        <v>29</v>
      </c>
      <c r="C36" s="112">
        <v>1.31</v>
      </c>
      <c r="D36" s="113">
        <v>1.6990000000000001</v>
      </c>
      <c r="E36" s="113">
        <v>2.0449999999999999</v>
      </c>
      <c r="F36" s="112">
        <v>2.46</v>
      </c>
      <c r="G36" s="123">
        <v>2.7559999999999998</v>
      </c>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row>
    <row r="37" spans="1:72" x14ac:dyDescent="0.2">
      <c r="A37" s="100"/>
      <c r="B37" s="122">
        <v>30</v>
      </c>
      <c r="C37" s="112">
        <v>1.31</v>
      </c>
      <c r="D37" s="113">
        <v>1.6970000000000001</v>
      </c>
      <c r="E37" s="113">
        <v>2.0419999999999998</v>
      </c>
      <c r="F37" s="112">
        <v>2.46</v>
      </c>
      <c r="G37" s="123">
        <v>2.75</v>
      </c>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row>
    <row r="38" spans="1:72" x14ac:dyDescent="0.2">
      <c r="A38" s="100"/>
      <c r="B38" s="124" t="s">
        <v>43</v>
      </c>
      <c r="C38" s="114">
        <v>1.28</v>
      </c>
      <c r="D38" s="115">
        <v>1.645</v>
      </c>
      <c r="E38" s="115">
        <v>1.96</v>
      </c>
      <c r="F38" s="114">
        <v>2.33</v>
      </c>
      <c r="G38" s="125">
        <v>2.5760000000000001</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row>
    <row r="39" spans="1:72" ht="43.5" customHeight="1" x14ac:dyDescent="0.2">
      <c r="A39" s="100"/>
      <c r="B39" s="312" t="s">
        <v>82</v>
      </c>
      <c r="C39" s="313"/>
      <c r="D39" s="313"/>
      <c r="E39" s="313"/>
      <c r="F39" s="313"/>
      <c r="G39" s="314"/>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row>
    <row r="40" spans="1:72" x14ac:dyDescent="0.2">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row>
    <row r="41" spans="1:72"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row>
    <row r="42" spans="1:72"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row>
    <row r="43" spans="1:72"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row>
    <row r="44" spans="1:72"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row>
    <row r="45" spans="1:72"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row>
    <row r="46" spans="1:72"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row>
    <row r="47" spans="1:72"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row>
    <row r="48" spans="1:72"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row>
    <row r="49" spans="1:72"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row>
    <row r="50" spans="1:72"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row>
    <row r="51" spans="1:72"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row>
    <row r="52" spans="1:72"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row>
    <row r="53" spans="1:72"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row>
    <row r="54" spans="1:72"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row>
    <row r="55" spans="1:72"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row>
    <row r="56" spans="1:72"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row>
    <row r="57" spans="1:72"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row>
    <row r="58" spans="1:72"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row>
    <row r="59" spans="1:72"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row>
    <row r="60" spans="1:72"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row>
    <row r="61" spans="1:72"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row>
    <row r="62" spans="1:72"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row>
    <row r="63" spans="1:72" x14ac:dyDescent="0.2">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row>
    <row r="64" spans="1:72"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row>
    <row r="65" spans="1:72"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row>
    <row r="66" spans="1:72"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row>
    <row r="67" spans="1:72"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row>
    <row r="68" spans="1:72"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row>
    <row r="69" spans="1:72"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row>
    <row r="70" spans="1:72"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row>
    <row r="71" spans="1:72"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row>
    <row r="72" spans="1:72"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row>
    <row r="73" spans="1:72"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row>
    <row r="74" spans="1:72"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row>
    <row r="75" spans="1:72"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row>
    <row r="76" spans="1:72"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row>
    <row r="77" spans="1:72"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row>
    <row r="78" spans="1:72"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row>
    <row r="79" spans="1:72"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row>
    <row r="80" spans="1:72"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row>
    <row r="81" spans="1:72"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row>
    <row r="82" spans="1:72"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row>
    <row r="83" spans="1:72"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row>
    <row r="84" spans="1:72"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row>
    <row r="85" spans="1:72"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row>
    <row r="86" spans="1:72"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row>
    <row r="87" spans="1:72"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row>
    <row r="88" spans="1:72" x14ac:dyDescent="0.2">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row>
    <row r="89" spans="1:72" x14ac:dyDescent="0.2">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row>
    <row r="90" spans="1:72" x14ac:dyDescent="0.2">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row>
    <row r="91" spans="1:72" x14ac:dyDescent="0.2">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row>
    <row r="92" spans="1:72"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row>
  </sheetData>
  <sheetProtection password="EB12" sheet="1" objects="1" scenarios="1"/>
  <mergeCells count="2">
    <mergeCell ref="C6:G6"/>
    <mergeCell ref="B39:G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Intro</vt:lpstr>
      <vt:lpstr>Instructions</vt:lpstr>
      <vt:lpstr>BiomassStocks-Plots</vt:lpstr>
      <vt:lpstr>SoilStocks-Plots</vt:lpstr>
      <vt:lpstr>Unit Costs</vt:lpstr>
      <vt:lpstr>Cost w. establishment</vt:lpstr>
      <vt:lpstr>Cost wout. establishment</vt:lpstr>
      <vt:lpstr>PV cost over time</vt:lpstr>
      <vt:lpstr>student t value</vt:lpstr>
      <vt:lpstr>'BiomassStocks-Plots'!Print_Area</vt:lpstr>
      <vt:lpstr>'PV cost over time'!Print_Area</vt:lpstr>
      <vt:lpstr>'SoilStocks-Plots'!Print_Area</vt:lpstr>
      <vt:lpstr>'Unit Costs'!Print_Area</vt:lpstr>
    </vt:vector>
  </TitlesOfParts>
  <Manager>SWalker@winrock.org</Manager>
  <Company>Winrock International</Company>
  <LinksUpToDate>false</LinksUpToDate>
  <SharedDoc>false</SharedDoc>
  <HyperlinkBase>http://www.winrock.org/resources/winrock-sampling-calculator</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Winrock Sample Plot Calculator</dc:title>
  <dc:creator>Walker, Sarah</dc:creator>
  <cp:keywords>2014 Version</cp:keywords>
  <dc:description>Use in conjunction with CDM A/R Tool: "Calculation of the number of sample plots for measurements within A/R CDM project Activities"</dc:description>
  <cp:lastModifiedBy>Murray, Lara</cp:lastModifiedBy>
  <dcterms:created xsi:type="dcterms:W3CDTF">2014-01-08T16:41:25Z</dcterms:created>
  <dcterms:modified xsi:type="dcterms:W3CDTF">2014-01-15T17:07:49Z</dcterms:modified>
</cp:coreProperties>
</file>